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D:\Documents\Work\20_新算定ツール検討\正式版\変圧器\"/>
    </mc:Choice>
  </mc:AlternateContent>
  <xr:revisionPtr revIDLastSave="0" documentId="13_ncr:1_{8AE79A7F-6D59-4238-8B85-A388DB53759B}" xr6:coauthVersionLast="47" xr6:coauthVersionMax="47" xr10:uidLastSave="{00000000-0000-0000-0000-000000000000}"/>
  <workbookProtection workbookAlgorithmName="SHA-512" workbookHashValue="cnTDc9a05uOgLxBqWHBJbv7xDdQEE5AowJOeupshiJueLaGinbQPubEIaC7+dNaqPPSeQeE7ZvzE65nbwYdLcg==" workbookSaltValue="TglxXfvCFUXRKK55bm5Wrw==" workbookSpinCount="100000" lockStructure="1"/>
  <bookViews>
    <workbookView xWindow="28680" yWindow="-2010" windowWidth="29040" windowHeight="17640" tabRatio="733" firstSheet="1" activeTab="1" xr2:uid="{8327EC62-DA7D-473B-84E3-1C21F60FA01A}"/>
  </bookViews>
  <sheets>
    <sheet name="改訂日" sheetId="32" state="hidden" r:id="rId1"/>
    <sheet name="1 フローチャート" sheetId="30" r:id="rId2"/>
    <sheet name="2-1　性能情報入力シート" sheetId="26" r:id="rId3"/>
    <sheet name="2-2　電力使用量入力シート" sheetId="25" r:id="rId4"/>
    <sheet name="3　算定シート" sheetId="28" r:id="rId5"/>
    <sheet name="4-1　既存設備_計算シート" sheetId="27" state="hidden" r:id="rId6"/>
    <sheet name="4-2　導入設備_計算シート" sheetId="31" state="hidden" r:id="rId7"/>
    <sheet name="シート構成" sheetId="34" state="hidden" r:id="rId8"/>
    <sheet name="手順と記号の説明" sheetId="29" state="hidden" r:id="rId9"/>
    <sheet name="課題or質問" sheetId="33" state="hidden" r:id="rId10"/>
    <sheet name="計算_既存設備 (2)" sheetId="11" state="hidden" r:id="rId11"/>
    <sheet name="計算_導入設備" sheetId="10" state="hidden" r:id="rId12"/>
    <sheet name="導入設備" sheetId="8" state="hidden" r:id="rId13"/>
    <sheet name="Sheet2 (2)" sheetId="5" state="hidden" r:id="rId14"/>
  </sheets>
  <externalReferences>
    <externalReference r:id="rId15"/>
  </externalReferences>
  <definedNames>
    <definedName name="_AMO_XmlVersion" hidden="1">"'1'"</definedName>
    <definedName name="_xlnm._FilterDatabase" localSheetId="8" hidden="1">手順と記号の説明!$E$3:$H$61</definedName>
    <definedName name="GJ換算係数">#REF!</definedName>
    <definedName name="_xlnm.Print_Area" localSheetId="1">'1 フローチャート'!$A$1:$O$63</definedName>
    <definedName name="システム・設備区分">#REF!</definedName>
    <definedName name="その他資金計画">#REF!</definedName>
    <definedName name="デフォルト値">#REF!</definedName>
    <definedName name="モニタリングポイント">#REF!</definedName>
    <definedName name="活動の種別_全リスト">#REF!</definedName>
    <definedName name="活動の種別※その他除く">#REF!</definedName>
    <definedName name="活動の種別と単位">#REF!</definedName>
    <definedName name="活動の種別と単位2">#REF!</definedName>
    <definedName name="活動種別_個票用">#REF!</definedName>
    <definedName name="逆引き業種">#REF!</definedName>
    <definedName name="月リスト">#REF!</definedName>
    <definedName name="削減目標">#REF!</definedName>
    <definedName name="産業分類">#REF!</definedName>
    <definedName name="算定年度リスト">#REF!</definedName>
    <definedName name="対策メニューリスト">#REF!</definedName>
    <definedName name="対策個票番号">#REF!</definedName>
    <definedName name="中分類振り分け">#REF!</definedName>
    <definedName name="電力等のGJ換算係数">#REF!</definedName>
    <definedName name="年リスト">#REF!</definedName>
    <definedName name="年月・年度リスト">#REF!</definedName>
    <definedName name="年度リスト">#REF!</definedName>
    <definedName name="燃料data" localSheetId="7">'[1]3 燃料データ'!$C$6:$X$15</definedName>
    <definedName name="燃料data" localSheetId="9">'[1]3 燃料データ'!$C$6:$X$15</definedName>
    <definedName name="燃料data" localSheetId="0">'[1]3 燃料データ'!$C$6:$X$15</definedName>
    <definedName name="燃料data" localSheetId="8">#REF!</definedName>
    <definedName name="燃料data">#REF!</definedName>
    <definedName name="燃料data2" localSheetId="7">'[1]3 燃料データ'!$D$6:$X$15</definedName>
    <definedName name="燃料data2" localSheetId="9">'[1]3 燃料データ'!$D$6:$X$15</definedName>
    <definedName name="燃料data2" localSheetId="0">'[1]3 燃料データ'!$D$6:$X$15</definedName>
    <definedName name="燃料data2">#REF!</definedName>
    <definedName name="燃料単価data" localSheetId="7">'[1]3 燃料データ'!$D$20:$F$27</definedName>
    <definedName name="燃料単価data" localSheetId="9">'[1]3 燃料データ'!$D$20:$F$27</definedName>
    <definedName name="燃料単価data" localSheetId="0">'[1]3 燃料データ'!$D$20:$F$27</definedName>
    <definedName name="燃料単価data">#REF!</definedName>
    <definedName name="排出係数と単価1">#REF!</definedName>
    <definedName name="排出係数と単価2">#REF!</definedName>
    <definedName name="範囲区分">#REF!</definedName>
    <definedName name="補助金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" i="31" l="1"/>
  <c r="W3" i="31"/>
  <c r="U3" i="31"/>
  <c r="S3" i="31"/>
  <c r="Q3" i="31"/>
  <c r="O3" i="31"/>
  <c r="M3" i="31"/>
  <c r="K3" i="31"/>
  <c r="I3" i="31"/>
  <c r="G3" i="31"/>
  <c r="E3" i="31"/>
  <c r="C3" i="31"/>
  <c r="Y3" i="27"/>
  <c r="W3" i="27"/>
  <c r="U3" i="27"/>
  <c r="S3" i="27"/>
  <c r="Q3" i="27"/>
  <c r="O3" i="27"/>
  <c r="M3" i="27"/>
  <c r="K3" i="27"/>
  <c r="I3" i="27"/>
  <c r="G3" i="27"/>
  <c r="E3" i="27"/>
  <c r="C3" i="27"/>
  <c r="F14" i="28"/>
  <c r="B28" i="27" l="1"/>
  <c r="A31" i="31"/>
  <c r="AJ113" i="31" s="1"/>
  <c r="A28" i="31"/>
  <c r="B28" i="31" s="1"/>
  <c r="AY113" i="27"/>
  <c r="AX113" i="27"/>
  <c r="AW113" i="27"/>
  <c r="AV113" i="27"/>
  <c r="AU113" i="27"/>
  <c r="AT113" i="27"/>
  <c r="AS113" i="27"/>
  <c r="AR113" i="27"/>
  <c r="AQ113" i="27"/>
  <c r="AP113" i="27"/>
  <c r="AO113" i="27"/>
  <c r="AN113" i="27"/>
  <c r="AM113" i="27"/>
  <c r="AL113" i="27"/>
  <c r="AK113" i="27"/>
  <c r="AJ113" i="27"/>
  <c r="AI113" i="27"/>
  <c r="AH113" i="27"/>
  <c r="AG113" i="27"/>
  <c r="AF113" i="27"/>
  <c r="AE113" i="27"/>
  <c r="AD113" i="27"/>
  <c r="AC113" i="27"/>
  <c r="AB113" i="27"/>
  <c r="AA113" i="27"/>
  <c r="Z113" i="27"/>
  <c r="Y113" i="27"/>
  <c r="X113" i="27"/>
  <c r="W113" i="27"/>
  <c r="V113" i="27"/>
  <c r="U113" i="27"/>
  <c r="T113" i="27"/>
  <c r="S113" i="27"/>
  <c r="R113" i="27"/>
  <c r="Q113" i="27"/>
  <c r="P113" i="27"/>
  <c r="O113" i="27"/>
  <c r="N113" i="27"/>
  <c r="M113" i="27"/>
  <c r="L113" i="27"/>
  <c r="K113" i="27"/>
  <c r="J113" i="27"/>
  <c r="I113" i="27"/>
  <c r="H113" i="27"/>
  <c r="G113" i="27"/>
  <c r="F113" i="27"/>
  <c r="E113" i="27"/>
  <c r="D113" i="27"/>
  <c r="AY106" i="27"/>
  <c r="AX106" i="27"/>
  <c r="AW106" i="27"/>
  <c r="AV106" i="27"/>
  <c r="AU106" i="27"/>
  <c r="AT106" i="27"/>
  <c r="AS106" i="27"/>
  <c r="AR106" i="27"/>
  <c r="AQ106" i="27"/>
  <c r="AP106" i="27"/>
  <c r="AO106" i="27"/>
  <c r="AN106" i="27"/>
  <c r="AM106" i="27"/>
  <c r="AL106" i="27"/>
  <c r="AK106" i="27"/>
  <c r="AJ106" i="27"/>
  <c r="AI106" i="27"/>
  <c r="AH106" i="27"/>
  <c r="AG106" i="27"/>
  <c r="AF106" i="27"/>
  <c r="AE106" i="27"/>
  <c r="AD106" i="27"/>
  <c r="AC106" i="27"/>
  <c r="AB106" i="27"/>
  <c r="AA106" i="27"/>
  <c r="Z106" i="27"/>
  <c r="Y106" i="27"/>
  <c r="X106" i="27"/>
  <c r="W106" i="27"/>
  <c r="V106" i="27"/>
  <c r="U106" i="27"/>
  <c r="T106" i="27"/>
  <c r="S106" i="27"/>
  <c r="R106" i="27"/>
  <c r="Q106" i="27"/>
  <c r="P106" i="27"/>
  <c r="O106" i="27"/>
  <c r="N106" i="27"/>
  <c r="M106" i="27"/>
  <c r="L106" i="27"/>
  <c r="K106" i="27"/>
  <c r="J106" i="27"/>
  <c r="I106" i="27"/>
  <c r="H106" i="27"/>
  <c r="G106" i="27"/>
  <c r="F106" i="27"/>
  <c r="E106" i="27"/>
  <c r="D106" i="27"/>
  <c r="AY99" i="27"/>
  <c r="AX99" i="27"/>
  <c r="AW99" i="27"/>
  <c r="AV99" i="27"/>
  <c r="AU99" i="27"/>
  <c r="AT99" i="27"/>
  <c r="AS99" i="27"/>
  <c r="AR99" i="27"/>
  <c r="AQ99" i="27"/>
  <c r="AP99" i="27"/>
  <c r="AO99" i="27"/>
  <c r="AN99" i="27"/>
  <c r="AM99" i="27"/>
  <c r="AL99" i="27"/>
  <c r="AK99" i="27"/>
  <c r="AJ99" i="27"/>
  <c r="AI99" i="27"/>
  <c r="AH99" i="27"/>
  <c r="AG99" i="27"/>
  <c r="AF99" i="27"/>
  <c r="AE99" i="27"/>
  <c r="AD99" i="27"/>
  <c r="AC99" i="27"/>
  <c r="AB99" i="27"/>
  <c r="AA99" i="27"/>
  <c r="Z99" i="27"/>
  <c r="Y99" i="27"/>
  <c r="X99" i="27"/>
  <c r="W99" i="27"/>
  <c r="V99" i="27"/>
  <c r="U99" i="27"/>
  <c r="T99" i="27"/>
  <c r="S99" i="27"/>
  <c r="R99" i="27"/>
  <c r="Q99" i="27"/>
  <c r="P99" i="27"/>
  <c r="O99" i="27"/>
  <c r="N99" i="27"/>
  <c r="M99" i="27"/>
  <c r="L99" i="27"/>
  <c r="K99" i="27"/>
  <c r="J99" i="27"/>
  <c r="I99" i="27"/>
  <c r="H99" i="27"/>
  <c r="G99" i="27"/>
  <c r="F99" i="27"/>
  <c r="E99" i="27"/>
  <c r="D99" i="27"/>
  <c r="AY92" i="27"/>
  <c r="AX92" i="27"/>
  <c r="AW92" i="27"/>
  <c r="AV92" i="27"/>
  <c r="AU92" i="27"/>
  <c r="AT92" i="27"/>
  <c r="AS92" i="27"/>
  <c r="AR92" i="27"/>
  <c r="AQ92" i="27"/>
  <c r="AP92" i="27"/>
  <c r="AO92" i="27"/>
  <c r="AN92" i="27"/>
  <c r="AM92" i="27"/>
  <c r="AL92" i="27"/>
  <c r="AK92" i="27"/>
  <c r="AJ92" i="27"/>
  <c r="AI92" i="27"/>
  <c r="AH92" i="27"/>
  <c r="AG92" i="27"/>
  <c r="AF92" i="27"/>
  <c r="AE92" i="27"/>
  <c r="AD92" i="27"/>
  <c r="AC92" i="27"/>
  <c r="AB92" i="27"/>
  <c r="AA92" i="27"/>
  <c r="Z92" i="27"/>
  <c r="Y92" i="27"/>
  <c r="X92" i="27"/>
  <c r="W92" i="27"/>
  <c r="V92" i="27"/>
  <c r="U92" i="27"/>
  <c r="T92" i="27"/>
  <c r="S92" i="27"/>
  <c r="R92" i="27"/>
  <c r="Q92" i="27"/>
  <c r="P92" i="27"/>
  <c r="O92" i="27"/>
  <c r="N92" i="27"/>
  <c r="M92" i="27"/>
  <c r="L92" i="27"/>
  <c r="K92" i="27"/>
  <c r="J92" i="27"/>
  <c r="I92" i="27"/>
  <c r="H92" i="27"/>
  <c r="G92" i="27"/>
  <c r="F92" i="27"/>
  <c r="E92" i="27"/>
  <c r="D92" i="27"/>
  <c r="AY85" i="27"/>
  <c r="AX85" i="27"/>
  <c r="AW85" i="27"/>
  <c r="AV85" i="27"/>
  <c r="AU85" i="27"/>
  <c r="AT85" i="27"/>
  <c r="AS85" i="27"/>
  <c r="AR85" i="27"/>
  <c r="AQ85" i="27"/>
  <c r="AP85" i="27"/>
  <c r="AO85" i="27"/>
  <c r="AN85" i="27"/>
  <c r="AM85" i="27"/>
  <c r="AL85" i="27"/>
  <c r="AK85" i="27"/>
  <c r="AJ85" i="27"/>
  <c r="AI85" i="27"/>
  <c r="AH85" i="27"/>
  <c r="AG85" i="27"/>
  <c r="AF85" i="27"/>
  <c r="AE85" i="27"/>
  <c r="AD85" i="27"/>
  <c r="AC85" i="27"/>
  <c r="AB85" i="27"/>
  <c r="AA85" i="27"/>
  <c r="Z85" i="27"/>
  <c r="Y85" i="27"/>
  <c r="X85" i="27"/>
  <c r="W85" i="27"/>
  <c r="V85" i="27"/>
  <c r="U85" i="27"/>
  <c r="T85" i="27"/>
  <c r="S85" i="27"/>
  <c r="R85" i="27"/>
  <c r="Q85" i="27"/>
  <c r="P85" i="27"/>
  <c r="O85" i="27"/>
  <c r="N85" i="27"/>
  <c r="M85" i="27"/>
  <c r="L85" i="27"/>
  <c r="K85" i="27"/>
  <c r="J85" i="27"/>
  <c r="I85" i="27"/>
  <c r="H85" i="27"/>
  <c r="G85" i="27"/>
  <c r="F85" i="27"/>
  <c r="E85" i="27"/>
  <c r="D85" i="27"/>
  <c r="AY78" i="27"/>
  <c r="AX78" i="27"/>
  <c r="AW78" i="27"/>
  <c r="AV78" i="27"/>
  <c r="AU78" i="27"/>
  <c r="AT78" i="27"/>
  <c r="AS78" i="27"/>
  <c r="AR78" i="27"/>
  <c r="AQ78" i="27"/>
  <c r="AP78" i="27"/>
  <c r="AO78" i="27"/>
  <c r="AN78" i="27"/>
  <c r="AM78" i="27"/>
  <c r="AL78" i="27"/>
  <c r="AK78" i="27"/>
  <c r="AJ78" i="27"/>
  <c r="AI78" i="27"/>
  <c r="AH78" i="27"/>
  <c r="AG78" i="27"/>
  <c r="AF78" i="27"/>
  <c r="AE78" i="27"/>
  <c r="AD78" i="27"/>
  <c r="AC78" i="27"/>
  <c r="AB78" i="27"/>
  <c r="AA78" i="27"/>
  <c r="Z78" i="27"/>
  <c r="Y78" i="27"/>
  <c r="X78" i="27"/>
  <c r="W78" i="27"/>
  <c r="V78" i="27"/>
  <c r="U78" i="27"/>
  <c r="T78" i="27"/>
  <c r="S78" i="27"/>
  <c r="R78" i="27"/>
  <c r="Q78" i="27"/>
  <c r="P78" i="27"/>
  <c r="O78" i="27"/>
  <c r="N78" i="27"/>
  <c r="M78" i="27"/>
  <c r="L78" i="27"/>
  <c r="K78" i="27"/>
  <c r="J78" i="27"/>
  <c r="I78" i="27"/>
  <c r="H78" i="27"/>
  <c r="G78" i="27"/>
  <c r="F78" i="27"/>
  <c r="E78" i="27"/>
  <c r="D78" i="27"/>
  <c r="AY71" i="27"/>
  <c r="AX71" i="27"/>
  <c r="AW71" i="27"/>
  <c r="AV71" i="27"/>
  <c r="AU71" i="27"/>
  <c r="AT71" i="27"/>
  <c r="AS71" i="27"/>
  <c r="AR71" i="27"/>
  <c r="AQ71" i="27"/>
  <c r="AP71" i="27"/>
  <c r="AO71" i="27"/>
  <c r="AN71" i="27"/>
  <c r="AM71" i="27"/>
  <c r="AL71" i="27"/>
  <c r="AK71" i="27"/>
  <c r="AJ71" i="27"/>
  <c r="AI71" i="27"/>
  <c r="AH71" i="27"/>
  <c r="AG71" i="27"/>
  <c r="AF71" i="27"/>
  <c r="AE71" i="27"/>
  <c r="AD71" i="27"/>
  <c r="AC71" i="27"/>
  <c r="AB71" i="27"/>
  <c r="AA71" i="27"/>
  <c r="Z71" i="27"/>
  <c r="Y71" i="27"/>
  <c r="X71" i="27"/>
  <c r="W71" i="27"/>
  <c r="V71" i="27"/>
  <c r="U71" i="27"/>
  <c r="T71" i="27"/>
  <c r="S71" i="27"/>
  <c r="R71" i="27"/>
  <c r="Q71" i="27"/>
  <c r="P71" i="27"/>
  <c r="O71" i="27"/>
  <c r="N71" i="27"/>
  <c r="M71" i="27"/>
  <c r="L71" i="27"/>
  <c r="K71" i="27"/>
  <c r="J71" i="27"/>
  <c r="I71" i="27"/>
  <c r="H71" i="27"/>
  <c r="G71" i="27"/>
  <c r="F71" i="27"/>
  <c r="E71" i="27"/>
  <c r="D71" i="27"/>
  <c r="AY64" i="27"/>
  <c r="AX64" i="27"/>
  <c r="AW64" i="27"/>
  <c r="AV64" i="27"/>
  <c r="AU64" i="27"/>
  <c r="AT64" i="27"/>
  <c r="AS64" i="27"/>
  <c r="AR64" i="27"/>
  <c r="AQ64" i="27"/>
  <c r="AP64" i="27"/>
  <c r="AO64" i="27"/>
  <c r="AN64" i="27"/>
  <c r="AM64" i="27"/>
  <c r="AL64" i="27"/>
  <c r="AK64" i="27"/>
  <c r="AJ64" i="27"/>
  <c r="AI64" i="27"/>
  <c r="AH64" i="27"/>
  <c r="AG64" i="27"/>
  <c r="AF64" i="27"/>
  <c r="AE64" i="27"/>
  <c r="AD64" i="27"/>
  <c r="AC64" i="27"/>
  <c r="AB64" i="27"/>
  <c r="AA64" i="27"/>
  <c r="Z64" i="27"/>
  <c r="Y64" i="27"/>
  <c r="X64" i="27"/>
  <c r="W64" i="27"/>
  <c r="V64" i="27"/>
  <c r="U64" i="27"/>
  <c r="T64" i="27"/>
  <c r="S64" i="27"/>
  <c r="R64" i="27"/>
  <c r="Q64" i="27"/>
  <c r="P64" i="27"/>
  <c r="O64" i="27"/>
  <c r="N64" i="27"/>
  <c r="M64" i="27"/>
  <c r="L64" i="27"/>
  <c r="K64" i="27"/>
  <c r="J64" i="27"/>
  <c r="I64" i="27"/>
  <c r="H64" i="27"/>
  <c r="G64" i="27"/>
  <c r="F64" i="27"/>
  <c r="E64" i="27"/>
  <c r="D64" i="27"/>
  <c r="AY57" i="27"/>
  <c r="AX57" i="27"/>
  <c r="AW57" i="27"/>
  <c r="AV57" i="27"/>
  <c r="AU57" i="27"/>
  <c r="AT57" i="27"/>
  <c r="AS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AY50" i="27"/>
  <c r="AX50" i="27"/>
  <c r="AW50" i="27"/>
  <c r="AV50" i="27"/>
  <c r="AU50" i="27"/>
  <c r="AT50" i="27"/>
  <c r="AS50" i="27"/>
  <c r="AR50" i="27"/>
  <c r="AQ50" i="27"/>
  <c r="AP50" i="27"/>
  <c r="AO50" i="27"/>
  <c r="AN50" i="27"/>
  <c r="AM50" i="27"/>
  <c r="AL50" i="27"/>
  <c r="AK50" i="27"/>
  <c r="AJ50" i="27"/>
  <c r="AI50" i="27"/>
  <c r="AH50" i="27"/>
  <c r="AG50" i="27"/>
  <c r="AF50" i="27"/>
  <c r="AE50" i="27"/>
  <c r="AD50" i="27"/>
  <c r="AC50" i="27"/>
  <c r="AB50" i="27"/>
  <c r="AA50" i="27"/>
  <c r="Z50" i="27"/>
  <c r="Y50" i="27"/>
  <c r="X50" i="27"/>
  <c r="W50" i="27"/>
  <c r="V50" i="27"/>
  <c r="U50" i="27"/>
  <c r="T50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AY43" i="27"/>
  <c r="AX43" i="27"/>
  <c r="AW43" i="27"/>
  <c r="AV43" i="27"/>
  <c r="AU43" i="27"/>
  <c r="AT43" i="27"/>
  <c r="AS43" i="27"/>
  <c r="AR43" i="27"/>
  <c r="AQ43" i="27"/>
  <c r="AP43" i="27"/>
  <c r="AO43" i="27"/>
  <c r="AN43" i="27"/>
  <c r="AM43" i="27"/>
  <c r="AL43" i="27"/>
  <c r="AK43" i="27"/>
  <c r="AJ43" i="27"/>
  <c r="AI43" i="27"/>
  <c r="AH43" i="27"/>
  <c r="AG43" i="27"/>
  <c r="AF43" i="27"/>
  <c r="AE43" i="27"/>
  <c r="AD43" i="27"/>
  <c r="AC43" i="27"/>
  <c r="AB43" i="27"/>
  <c r="AA43" i="27"/>
  <c r="Z43" i="27"/>
  <c r="Y43" i="27"/>
  <c r="X43" i="27"/>
  <c r="W43" i="27"/>
  <c r="V43" i="27"/>
  <c r="U43" i="27"/>
  <c r="T43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AY36" i="27"/>
  <c r="AX36" i="27"/>
  <c r="AW36" i="27"/>
  <c r="AV36" i="27"/>
  <c r="AU36" i="27"/>
  <c r="AT36" i="27"/>
  <c r="AS36" i="27"/>
  <c r="AR36" i="27"/>
  <c r="AQ36" i="27"/>
  <c r="AP36" i="27"/>
  <c r="AO36" i="27"/>
  <c r="AN36" i="27"/>
  <c r="AM36" i="27"/>
  <c r="AL36" i="27"/>
  <c r="AK36" i="27"/>
  <c r="AJ36" i="27"/>
  <c r="AI36" i="27"/>
  <c r="AH36" i="27"/>
  <c r="AG36" i="27"/>
  <c r="AF36" i="27"/>
  <c r="AE36" i="27"/>
  <c r="AD36" i="27"/>
  <c r="AC36" i="27"/>
  <c r="AB36" i="27"/>
  <c r="AA36" i="27"/>
  <c r="Z36" i="27"/>
  <c r="Y36" i="27"/>
  <c r="X36" i="27"/>
  <c r="W36" i="27"/>
  <c r="V36" i="27"/>
  <c r="U36" i="27"/>
  <c r="T36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R2" i="25"/>
  <c r="K2" i="28"/>
  <c r="W2" i="26"/>
  <c r="O50" i="31" l="1"/>
  <c r="O36" i="31"/>
  <c r="AU50" i="31"/>
  <c r="AU36" i="31"/>
  <c r="AE57" i="31"/>
  <c r="AE43" i="31"/>
  <c r="O64" i="31"/>
  <c r="W36" i="31"/>
  <c r="AM43" i="31"/>
  <c r="G57" i="31"/>
  <c r="W64" i="31"/>
  <c r="AE36" i="31"/>
  <c r="O43" i="31"/>
  <c r="AU43" i="31"/>
  <c r="AE50" i="31"/>
  <c r="O57" i="31"/>
  <c r="AU57" i="31"/>
  <c r="AE64" i="31"/>
  <c r="G43" i="31"/>
  <c r="W50" i="31"/>
  <c r="AM57" i="31"/>
  <c r="G36" i="31"/>
  <c r="AM36" i="31"/>
  <c r="W43" i="31"/>
  <c r="G50" i="31"/>
  <c r="AM50" i="31"/>
  <c r="W57" i="31"/>
  <c r="G64" i="31"/>
  <c r="AM64" i="31"/>
  <c r="H36" i="31"/>
  <c r="P36" i="31"/>
  <c r="X36" i="31"/>
  <c r="AF36" i="31"/>
  <c r="AN36" i="31"/>
  <c r="AV36" i="31"/>
  <c r="H43" i="31"/>
  <c r="P43" i="31"/>
  <c r="X43" i="31"/>
  <c r="AF43" i="31"/>
  <c r="AN43" i="31"/>
  <c r="AV43" i="31"/>
  <c r="H50" i="31"/>
  <c r="P50" i="31"/>
  <c r="X50" i="31"/>
  <c r="AF50" i="31"/>
  <c r="AN50" i="31"/>
  <c r="AV50" i="31"/>
  <c r="H57" i="31"/>
  <c r="P57" i="31"/>
  <c r="X57" i="31"/>
  <c r="AF57" i="31"/>
  <c r="AN57" i="31"/>
  <c r="AV57" i="31"/>
  <c r="H64" i="31"/>
  <c r="P64" i="31"/>
  <c r="X64" i="31"/>
  <c r="AF64" i="31"/>
  <c r="AN64" i="31"/>
  <c r="K36" i="31"/>
  <c r="S36" i="31"/>
  <c r="AA36" i="31"/>
  <c r="AI36" i="31"/>
  <c r="AQ36" i="31"/>
  <c r="AY36" i="31"/>
  <c r="K43" i="31"/>
  <c r="S43" i="31"/>
  <c r="AA43" i="31"/>
  <c r="AI43" i="31"/>
  <c r="AQ43" i="31"/>
  <c r="AY43" i="31"/>
  <c r="K50" i="31"/>
  <c r="S50" i="31"/>
  <c r="AA50" i="31"/>
  <c r="AI50" i="31"/>
  <c r="AQ50" i="31"/>
  <c r="AY50" i="31"/>
  <c r="K57" i="31"/>
  <c r="S57" i="31"/>
  <c r="AA57" i="31"/>
  <c r="AI57" i="31"/>
  <c r="AQ57" i="31"/>
  <c r="AY57" i="31"/>
  <c r="K64" i="31"/>
  <c r="S64" i="31"/>
  <c r="AA64" i="31"/>
  <c r="AI64" i="31"/>
  <c r="AQ64" i="31"/>
  <c r="D36" i="31"/>
  <c r="L36" i="31"/>
  <c r="T36" i="31"/>
  <c r="AB36" i="31"/>
  <c r="AJ36" i="31"/>
  <c r="AR36" i="31"/>
  <c r="D43" i="31"/>
  <c r="L43" i="31"/>
  <c r="T43" i="31"/>
  <c r="AB43" i="31"/>
  <c r="AJ43" i="31"/>
  <c r="AR43" i="31"/>
  <c r="D50" i="31"/>
  <c r="L50" i="31"/>
  <c r="T50" i="31"/>
  <c r="AB50" i="31"/>
  <c r="AJ50" i="31"/>
  <c r="AR50" i="31"/>
  <c r="D57" i="31"/>
  <c r="L57" i="31"/>
  <c r="T57" i="31"/>
  <c r="AB57" i="31"/>
  <c r="AJ57" i="31"/>
  <c r="AR57" i="31"/>
  <c r="D64" i="31"/>
  <c r="L64" i="31"/>
  <c r="T64" i="31"/>
  <c r="AB64" i="31"/>
  <c r="AJ64" i="31"/>
  <c r="AR64" i="31"/>
  <c r="E36" i="31"/>
  <c r="I36" i="31"/>
  <c r="M36" i="31"/>
  <c r="Q36" i="31"/>
  <c r="U36" i="31"/>
  <c r="Y36" i="31"/>
  <c r="AC36" i="31"/>
  <c r="AG36" i="31"/>
  <c r="AK36" i="31"/>
  <c r="AO36" i="31"/>
  <c r="AS36" i="31"/>
  <c r="AW36" i="31"/>
  <c r="E43" i="31"/>
  <c r="I43" i="31"/>
  <c r="M43" i="31"/>
  <c r="Q43" i="31"/>
  <c r="U43" i="31"/>
  <c r="Y43" i="31"/>
  <c r="AC43" i="31"/>
  <c r="AG43" i="31"/>
  <c r="AK43" i="31"/>
  <c r="AO43" i="31"/>
  <c r="AS43" i="31"/>
  <c r="AW43" i="31"/>
  <c r="E50" i="31"/>
  <c r="I50" i="31"/>
  <c r="M50" i="31"/>
  <c r="Q50" i="31"/>
  <c r="U50" i="31"/>
  <c r="Y50" i="31"/>
  <c r="AC50" i="31"/>
  <c r="AG50" i="31"/>
  <c r="AK50" i="31"/>
  <c r="AO50" i="31"/>
  <c r="AS50" i="31"/>
  <c r="AW50" i="31"/>
  <c r="E57" i="31"/>
  <c r="I57" i="31"/>
  <c r="M57" i="31"/>
  <c r="Q57" i="31"/>
  <c r="U57" i="31"/>
  <c r="Y57" i="31"/>
  <c r="AC57" i="31"/>
  <c r="AG57" i="31"/>
  <c r="AK57" i="31"/>
  <c r="AO57" i="31"/>
  <c r="AS57" i="31"/>
  <c r="AW57" i="31"/>
  <c r="E64" i="31"/>
  <c r="I64" i="31"/>
  <c r="M64" i="31"/>
  <c r="Q64" i="31"/>
  <c r="U64" i="31"/>
  <c r="Y64" i="31"/>
  <c r="AC64" i="31"/>
  <c r="AG64" i="31"/>
  <c r="AK64" i="31"/>
  <c r="AO64" i="31"/>
  <c r="AS64" i="31"/>
  <c r="D71" i="31"/>
  <c r="T71" i="31"/>
  <c r="AJ71" i="31"/>
  <c r="D78" i="31"/>
  <c r="T78" i="31"/>
  <c r="AJ78" i="31"/>
  <c r="D85" i="31"/>
  <c r="T85" i="31"/>
  <c r="AJ85" i="31"/>
  <c r="D92" i="31"/>
  <c r="T92" i="31"/>
  <c r="AJ92" i="31"/>
  <c r="D99" i="31"/>
  <c r="T99" i="31"/>
  <c r="AJ99" i="31"/>
  <c r="D106" i="31"/>
  <c r="T106" i="31"/>
  <c r="AJ106" i="31"/>
  <c r="D113" i="31"/>
  <c r="T113" i="31"/>
  <c r="AY113" i="31"/>
  <c r="AU113" i="31"/>
  <c r="AQ113" i="31"/>
  <c r="AM113" i="31"/>
  <c r="AI113" i="31"/>
  <c r="AE113" i="31"/>
  <c r="AA113" i="31"/>
  <c r="W113" i="31"/>
  <c r="S113" i="31"/>
  <c r="O113" i="31"/>
  <c r="K113" i="31"/>
  <c r="G113" i="31"/>
  <c r="AY106" i="31"/>
  <c r="AU106" i="31"/>
  <c r="AQ106" i="31"/>
  <c r="AM106" i="31"/>
  <c r="AI106" i="31"/>
  <c r="AE106" i="31"/>
  <c r="AA106" i="31"/>
  <c r="W106" i="31"/>
  <c r="S106" i="31"/>
  <c r="O106" i="31"/>
  <c r="K106" i="31"/>
  <c r="G106" i="31"/>
  <c r="AY99" i="31"/>
  <c r="AU99" i="31"/>
  <c r="AQ99" i="31"/>
  <c r="AM99" i="31"/>
  <c r="AI99" i="31"/>
  <c r="AE99" i="31"/>
  <c r="AA99" i="31"/>
  <c r="W99" i="31"/>
  <c r="S99" i="31"/>
  <c r="O99" i="31"/>
  <c r="K99" i="31"/>
  <c r="G99" i="31"/>
  <c r="AY92" i="31"/>
  <c r="AU92" i="31"/>
  <c r="AQ92" i="31"/>
  <c r="AM92" i="31"/>
  <c r="AI92" i="31"/>
  <c r="AE92" i="31"/>
  <c r="AA92" i="31"/>
  <c r="W92" i="31"/>
  <c r="S92" i="31"/>
  <c r="O92" i="31"/>
  <c r="K92" i="31"/>
  <c r="G92" i="31"/>
  <c r="AY85" i="31"/>
  <c r="AU85" i="31"/>
  <c r="AQ85" i="31"/>
  <c r="AM85" i="31"/>
  <c r="AI85" i="31"/>
  <c r="AE85" i="31"/>
  <c r="AA85" i="31"/>
  <c r="W85" i="31"/>
  <c r="S85" i="31"/>
  <c r="O85" i="31"/>
  <c r="K85" i="31"/>
  <c r="G85" i="31"/>
  <c r="AY78" i="31"/>
  <c r="AU78" i="31"/>
  <c r="AQ78" i="31"/>
  <c r="AM78" i="31"/>
  <c r="AI78" i="31"/>
  <c r="AE78" i="31"/>
  <c r="AA78" i="31"/>
  <c r="W78" i="31"/>
  <c r="S78" i="31"/>
  <c r="O78" i="31"/>
  <c r="K78" i="31"/>
  <c r="G78" i="31"/>
  <c r="AY71" i="31"/>
  <c r="AU71" i="31"/>
  <c r="AQ71" i="31"/>
  <c r="AM71" i="31"/>
  <c r="AI71" i="31"/>
  <c r="AE71" i="31"/>
  <c r="AA71" i="31"/>
  <c r="W71" i="31"/>
  <c r="S71" i="31"/>
  <c r="O71" i="31"/>
  <c r="K71" i="31"/>
  <c r="G71" i="31"/>
  <c r="AY64" i="31"/>
  <c r="AX113" i="31"/>
  <c r="AT113" i="31"/>
  <c r="AP113" i="31"/>
  <c r="AL113" i="31"/>
  <c r="AH113" i="31"/>
  <c r="AD113" i="31"/>
  <c r="Z113" i="31"/>
  <c r="V113" i="31"/>
  <c r="R113" i="31"/>
  <c r="N113" i="31"/>
  <c r="J113" i="31"/>
  <c r="F113" i="31"/>
  <c r="AX106" i="31"/>
  <c r="AT106" i="31"/>
  <c r="AP106" i="31"/>
  <c r="AL106" i="31"/>
  <c r="AH106" i="31"/>
  <c r="AD106" i="31"/>
  <c r="Z106" i="31"/>
  <c r="V106" i="31"/>
  <c r="R106" i="31"/>
  <c r="N106" i="31"/>
  <c r="J106" i="31"/>
  <c r="F106" i="31"/>
  <c r="AX99" i="31"/>
  <c r="AT99" i="31"/>
  <c r="AP99" i="31"/>
  <c r="AL99" i="31"/>
  <c r="AH99" i="31"/>
  <c r="AD99" i="31"/>
  <c r="Z99" i="31"/>
  <c r="V99" i="31"/>
  <c r="R99" i="31"/>
  <c r="N99" i="31"/>
  <c r="J99" i="31"/>
  <c r="F99" i="31"/>
  <c r="AX92" i="31"/>
  <c r="AT92" i="31"/>
  <c r="AP92" i="31"/>
  <c r="AL92" i="31"/>
  <c r="AH92" i="31"/>
  <c r="AD92" i="31"/>
  <c r="Z92" i="31"/>
  <c r="V92" i="31"/>
  <c r="R92" i="31"/>
  <c r="N92" i="31"/>
  <c r="J92" i="31"/>
  <c r="F92" i="31"/>
  <c r="AX85" i="31"/>
  <c r="AT85" i="31"/>
  <c r="AP85" i="31"/>
  <c r="AL85" i="31"/>
  <c r="AH85" i="31"/>
  <c r="AD85" i="31"/>
  <c r="Z85" i="31"/>
  <c r="V85" i="31"/>
  <c r="R85" i="31"/>
  <c r="N85" i="31"/>
  <c r="J85" i="31"/>
  <c r="F85" i="31"/>
  <c r="AX78" i="31"/>
  <c r="AT78" i="31"/>
  <c r="AP78" i="31"/>
  <c r="AL78" i="31"/>
  <c r="AH78" i="31"/>
  <c r="AD78" i="31"/>
  <c r="Z78" i="31"/>
  <c r="V78" i="31"/>
  <c r="R78" i="31"/>
  <c r="N78" i="31"/>
  <c r="J78" i="31"/>
  <c r="F78" i="31"/>
  <c r="AX71" i="31"/>
  <c r="AT71" i="31"/>
  <c r="AP71" i="31"/>
  <c r="AL71" i="31"/>
  <c r="AH71" i="31"/>
  <c r="AD71" i="31"/>
  <c r="Z71" i="31"/>
  <c r="V71" i="31"/>
  <c r="R71" i="31"/>
  <c r="N71" i="31"/>
  <c r="J71" i="31"/>
  <c r="F71" i="31"/>
  <c r="AX64" i="31"/>
  <c r="AW113" i="31"/>
  <c r="AS113" i="31"/>
  <c r="AO113" i="31"/>
  <c r="AK113" i="31"/>
  <c r="AG113" i="31"/>
  <c r="AC113" i="31"/>
  <c r="Y113" i="31"/>
  <c r="U113" i="31"/>
  <c r="Q113" i="31"/>
  <c r="M113" i="31"/>
  <c r="I113" i="31"/>
  <c r="E113" i="31"/>
  <c r="AW106" i="31"/>
  <c r="AS106" i="31"/>
  <c r="AO106" i="31"/>
  <c r="AK106" i="31"/>
  <c r="AG106" i="31"/>
  <c r="AC106" i="31"/>
  <c r="Y106" i="31"/>
  <c r="U106" i="31"/>
  <c r="Q106" i="31"/>
  <c r="M106" i="31"/>
  <c r="I106" i="31"/>
  <c r="E106" i="31"/>
  <c r="AW99" i="31"/>
  <c r="AS99" i="31"/>
  <c r="AO99" i="31"/>
  <c r="AK99" i="31"/>
  <c r="AG99" i="31"/>
  <c r="AC99" i="31"/>
  <c r="Y99" i="31"/>
  <c r="U99" i="31"/>
  <c r="Q99" i="31"/>
  <c r="M99" i="31"/>
  <c r="I99" i="31"/>
  <c r="E99" i="31"/>
  <c r="AW92" i="31"/>
  <c r="AS92" i="31"/>
  <c r="AO92" i="31"/>
  <c r="AK92" i="31"/>
  <c r="AG92" i="31"/>
  <c r="AC92" i="31"/>
  <c r="Y92" i="31"/>
  <c r="U92" i="31"/>
  <c r="Q92" i="31"/>
  <c r="M92" i="31"/>
  <c r="I92" i="31"/>
  <c r="E92" i="31"/>
  <c r="AW85" i="31"/>
  <c r="AS85" i="31"/>
  <c r="AO85" i="31"/>
  <c r="AK85" i="31"/>
  <c r="AG85" i="31"/>
  <c r="AC85" i="31"/>
  <c r="Y85" i="31"/>
  <c r="U85" i="31"/>
  <c r="Q85" i="31"/>
  <c r="M85" i="31"/>
  <c r="I85" i="31"/>
  <c r="E85" i="31"/>
  <c r="AW78" i="31"/>
  <c r="AS78" i="31"/>
  <c r="AO78" i="31"/>
  <c r="AK78" i="31"/>
  <c r="AG78" i="31"/>
  <c r="AC78" i="31"/>
  <c r="Y78" i="31"/>
  <c r="U78" i="31"/>
  <c r="Q78" i="31"/>
  <c r="M78" i="31"/>
  <c r="I78" i="31"/>
  <c r="E78" i="31"/>
  <c r="AW71" i="31"/>
  <c r="AS71" i="31"/>
  <c r="AO71" i="31"/>
  <c r="AK71" i="31"/>
  <c r="AG71" i="31"/>
  <c r="AC71" i="31"/>
  <c r="Y71" i="31"/>
  <c r="U71" i="31"/>
  <c r="Q71" i="31"/>
  <c r="M71" i="31"/>
  <c r="I71" i="31"/>
  <c r="E71" i="31"/>
  <c r="AW64" i="31"/>
  <c r="F36" i="31"/>
  <c r="J36" i="31"/>
  <c r="N36" i="31"/>
  <c r="R36" i="31"/>
  <c r="V36" i="31"/>
  <c r="Z36" i="31"/>
  <c r="AD36" i="31"/>
  <c r="AH36" i="31"/>
  <c r="AL36" i="31"/>
  <c r="AP36" i="31"/>
  <c r="AT36" i="31"/>
  <c r="AX36" i="31"/>
  <c r="F43" i="31"/>
  <c r="J43" i="31"/>
  <c r="N43" i="31"/>
  <c r="R43" i="31"/>
  <c r="V43" i="31"/>
  <c r="Z43" i="31"/>
  <c r="AD43" i="31"/>
  <c r="AH43" i="31"/>
  <c r="AL43" i="31"/>
  <c r="AP43" i="31"/>
  <c r="AT43" i="31"/>
  <c r="AX43" i="31"/>
  <c r="F50" i="31"/>
  <c r="J50" i="31"/>
  <c r="N50" i="31"/>
  <c r="R50" i="31"/>
  <c r="V50" i="31"/>
  <c r="Z50" i="31"/>
  <c r="AD50" i="31"/>
  <c r="AH50" i="31"/>
  <c r="AL50" i="31"/>
  <c r="AP50" i="31"/>
  <c r="AT50" i="31"/>
  <c r="AX50" i="31"/>
  <c r="F57" i="31"/>
  <c r="J57" i="31"/>
  <c r="N57" i="31"/>
  <c r="R57" i="31"/>
  <c r="V57" i="31"/>
  <c r="Z57" i="31"/>
  <c r="AD57" i="31"/>
  <c r="AH57" i="31"/>
  <c r="AL57" i="31"/>
  <c r="AP57" i="31"/>
  <c r="AT57" i="31"/>
  <c r="AX57" i="31"/>
  <c r="F64" i="31"/>
  <c r="J64" i="31"/>
  <c r="N64" i="31"/>
  <c r="R64" i="31"/>
  <c r="V64" i="31"/>
  <c r="Z64" i="31"/>
  <c r="AD64" i="31"/>
  <c r="AH64" i="31"/>
  <c r="AL64" i="31"/>
  <c r="AP64" i="31"/>
  <c r="AT64" i="31"/>
  <c r="H71" i="31"/>
  <c r="X71" i="31"/>
  <c r="AN71" i="31"/>
  <c r="H78" i="31"/>
  <c r="X78" i="31"/>
  <c r="AN78" i="31"/>
  <c r="H85" i="31"/>
  <c r="X85" i="31"/>
  <c r="AN85" i="31"/>
  <c r="H92" i="31"/>
  <c r="X92" i="31"/>
  <c r="AN92" i="31"/>
  <c r="H99" i="31"/>
  <c r="X99" i="31"/>
  <c r="AN99" i="31"/>
  <c r="H106" i="31"/>
  <c r="X106" i="31"/>
  <c r="AN106" i="31"/>
  <c r="H113" i="31"/>
  <c r="X113" i="31"/>
  <c r="AN113" i="31"/>
  <c r="AU64" i="31"/>
  <c r="L71" i="31"/>
  <c r="AB71" i="31"/>
  <c r="AR71" i="31"/>
  <c r="L78" i="31"/>
  <c r="AB78" i="31"/>
  <c r="AR78" i="31"/>
  <c r="L85" i="31"/>
  <c r="AB85" i="31"/>
  <c r="AR85" i="31"/>
  <c r="L92" i="31"/>
  <c r="AB92" i="31"/>
  <c r="AR92" i="31"/>
  <c r="L99" i="31"/>
  <c r="AB99" i="31"/>
  <c r="AR99" i="31"/>
  <c r="L106" i="31"/>
  <c r="AB106" i="31"/>
  <c r="AR106" i="31"/>
  <c r="L113" i="31"/>
  <c r="AB113" i="31"/>
  <c r="AR113" i="31"/>
  <c r="AV64" i="31"/>
  <c r="P71" i="31"/>
  <c r="AF71" i="31"/>
  <c r="AV71" i="31"/>
  <c r="P78" i="31"/>
  <c r="AF78" i="31"/>
  <c r="AV78" i="31"/>
  <c r="P85" i="31"/>
  <c r="AF85" i="31"/>
  <c r="AV85" i="31"/>
  <c r="P92" i="31"/>
  <c r="AF92" i="31"/>
  <c r="AV92" i="31"/>
  <c r="P99" i="31"/>
  <c r="AF99" i="31"/>
  <c r="AV99" i="31"/>
  <c r="P106" i="31"/>
  <c r="AF106" i="31"/>
  <c r="AV106" i="31"/>
  <c r="P113" i="31"/>
  <c r="AF113" i="31"/>
  <c r="AV113" i="31"/>
  <c r="Z3" i="31"/>
  <c r="X3" i="31"/>
  <c r="V3" i="31"/>
  <c r="T3" i="31"/>
  <c r="R3" i="31"/>
  <c r="P3" i="31"/>
  <c r="N3" i="31"/>
  <c r="L3" i="31"/>
  <c r="J3" i="31"/>
  <c r="H3" i="31"/>
  <c r="F3" i="31"/>
  <c r="D3" i="31"/>
  <c r="Z2" i="31"/>
  <c r="Y2" i="31"/>
  <c r="X2" i="31"/>
  <c r="W2" i="31"/>
  <c r="V2" i="31"/>
  <c r="U2" i="31"/>
  <c r="T2" i="31"/>
  <c r="S2" i="31"/>
  <c r="R2" i="31"/>
  <c r="Q2" i="31"/>
  <c r="P2" i="31"/>
  <c r="O2" i="31"/>
  <c r="N2" i="31"/>
  <c r="M2" i="31"/>
  <c r="L2" i="31"/>
  <c r="K2" i="31"/>
  <c r="J2" i="31"/>
  <c r="I2" i="31"/>
  <c r="H2" i="31"/>
  <c r="G2" i="31"/>
  <c r="F2" i="31"/>
  <c r="E2" i="31"/>
  <c r="D2" i="31"/>
  <c r="C2" i="31"/>
  <c r="Z3" i="27"/>
  <c r="Z2" i="27"/>
  <c r="X3" i="27"/>
  <c r="X2" i="27"/>
  <c r="V3" i="27"/>
  <c r="V2" i="27"/>
  <c r="T3" i="27"/>
  <c r="T2" i="27"/>
  <c r="R3" i="27"/>
  <c r="R2" i="27"/>
  <c r="P3" i="27"/>
  <c r="P2" i="27"/>
  <c r="N3" i="27"/>
  <c r="N2" i="27"/>
  <c r="L3" i="27"/>
  <c r="L2" i="27"/>
  <c r="J3" i="27"/>
  <c r="J2" i="27"/>
  <c r="H3" i="27"/>
  <c r="H2" i="27"/>
  <c r="F3" i="27"/>
  <c r="F2" i="27"/>
  <c r="D3" i="27"/>
  <c r="D2" i="27"/>
  <c r="F4" i="27"/>
  <c r="C2" i="27"/>
  <c r="Y2" i="27"/>
  <c r="W2" i="27"/>
  <c r="U2" i="27"/>
  <c r="S2" i="27"/>
  <c r="Q2" i="27"/>
  <c r="O2" i="27"/>
  <c r="M2" i="27"/>
  <c r="K2" i="27"/>
  <c r="I2" i="27"/>
  <c r="G2" i="27"/>
  <c r="E2" i="27"/>
  <c r="E4" i="27" s="1"/>
  <c r="C4" i="27" l="1"/>
  <c r="Z6" i="31"/>
  <c r="C111" i="31" s="1"/>
  <c r="Y6" i="31"/>
  <c r="C104" i="31" s="1"/>
  <c r="X6" i="31"/>
  <c r="C97" i="31" s="1"/>
  <c r="W6" i="31"/>
  <c r="C90" i="31" s="1"/>
  <c r="V6" i="31"/>
  <c r="C83" i="31" s="1"/>
  <c r="U6" i="31"/>
  <c r="C76" i="31" s="1"/>
  <c r="T6" i="31"/>
  <c r="C69" i="31" s="1"/>
  <c r="S6" i="31"/>
  <c r="C62" i="31" s="1"/>
  <c r="R6" i="31"/>
  <c r="C55" i="31" s="1"/>
  <c r="Q6" i="31"/>
  <c r="C48" i="31" s="1"/>
  <c r="P6" i="31"/>
  <c r="C41" i="31" s="1"/>
  <c r="O6" i="31"/>
  <c r="C34" i="31" s="1"/>
  <c r="Z6" i="27"/>
  <c r="Y6" i="27"/>
  <c r="C104" i="27" s="1"/>
  <c r="X6" i="27"/>
  <c r="C97" i="27" s="1"/>
  <c r="W6" i="27"/>
  <c r="C90" i="27" s="1"/>
  <c r="V6" i="27"/>
  <c r="C83" i="27" s="1"/>
  <c r="U6" i="27"/>
  <c r="C76" i="27" s="1"/>
  <c r="T6" i="27"/>
  <c r="C69" i="27" s="1"/>
  <c r="S6" i="27"/>
  <c r="C62" i="27" s="1"/>
  <c r="R6" i="27"/>
  <c r="C55" i="27" s="1"/>
  <c r="Q6" i="27"/>
  <c r="C48" i="27" s="1"/>
  <c r="P6" i="27"/>
  <c r="C41" i="27" s="1"/>
  <c r="O6" i="27"/>
  <c r="C34" i="27" s="1"/>
  <c r="C111" i="27"/>
  <c r="W120" i="31"/>
  <c r="V120" i="31"/>
  <c r="U120" i="31"/>
  <c r="T120" i="31"/>
  <c r="S120" i="31"/>
  <c r="R120" i="31"/>
  <c r="Q120" i="31"/>
  <c r="P120" i="31"/>
  <c r="O120" i="31"/>
  <c r="N120" i="31"/>
  <c r="M120" i="31"/>
  <c r="L120" i="31"/>
  <c r="K120" i="31"/>
  <c r="J120" i="31"/>
  <c r="I120" i="31"/>
  <c r="H120" i="31"/>
  <c r="G120" i="31"/>
  <c r="F120" i="31"/>
  <c r="E120" i="31"/>
  <c r="D120" i="31"/>
  <c r="W119" i="31"/>
  <c r="V119" i="31"/>
  <c r="U119" i="31"/>
  <c r="T119" i="31"/>
  <c r="S119" i="31"/>
  <c r="R119" i="31"/>
  <c r="Q119" i="31"/>
  <c r="P119" i="31"/>
  <c r="O119" i="31"/>
  <c r="N119" i="31"/>
  <c r="M119" i="31"/>
  <c r="L119" i="31"/>
  <c r="K119" i="31"/>
  <c r="J119" i="31"/>
  <c r="I119" i="31"/>
  <c r="H119" i="31"/>
  <c r="G119" i="31"/>
  <c r="F119" i="31"/>
  <c r="E119" i="31"/>
  <c r="D119" i="31"/>
  <c r="W118" i="31"/>
  <c r="V118" i="31"/>
  <c r="U118" i="31"/>
  <c r="T118" i="31"/>
  <c r="S118" i="31"/>
  <c r="R118" i="31"/>
  <c r="Q118" i="31"/>
  <c r="P118" i="31"/>
  <c r="O118" i="31"/>
  <c r="N118" i="31"/>
  <c r="M118" i="31"/>
  <c r="L118" i="31"/>
  <c r="K118" i="31"/>
  <c r="J118" i="31"/>
  <c r="I118" i="31"/>
  <c r="H118" i="31"/>
  <c r="G118" i="31"/>
  <c r="F118" i="31"/>
  <c r="E118" i="31"/>
  <c r="D118" i="31"/>
  <c r="F29" i="31"/>
  <c r="F30" i="31" s="1"/>
  <c r="F27" i="31"/>
  <c r="F25" i="31"/>
  <c r="F26" i="31" s="1"/>
  <c r="F23" i="31"/>
  <c r="F24" i="31" s="1"/>
  <c r="F21" i="31"/>
  <c r="F22" i="31" s="1"/>
  <c r="F19" i="31"/>
  <c r="F20" i="31" s="1"/>
  <c r="F17" i="31"/>
  <c r="F18" i="31" s="1"/>
  <c r="F15" i="31"/>
  <c r="F16" i="31" s="1"/>
  <c r="F13" i="31"/>
  <c r="F14" i="31" s="1"/>
  <c r="F11" i="31"/>
  <c r="F12" i="31" s="1"/>
  <c r="F9" i="31"/>
  <c r="F7" i="31"/>
  <c r="E4" i="31" l="1"/>
  <c r="C9" i="31" s="1"/>
  <c r="AT133" i="31"/>
  <c r="C4" i="31"/>
  <c r="C7" i="31" s="1"/>
  <c r="B33" i="31" s="1"/>
  <c r="G4" i="31"/>
  <c r="C11" i="31" s="1"/>
  <c r="B47" i="31" s="1"/>
  <c r="AP47" i="31" s="1"/>
  <c r="K4" i="31"/>
  <c r="C15" i="31" s="1"/>
  <c r="B61" i="31" s="1"/>
  <c r="O4" i="31"/>
  <c r="C19" i="31" s="1"/>
  <c r="B75" i="31" s="1"/>
  <c r="S4" i="31"/>
  <c r="C23" i="31" s="1"/>
  <c r="B89" i="31" s="1"/>
  <c r="W4" i="31"/>
  <c r="C27" i="31" s="1"/>
  <c r="B103" i="31" s="1"/>
  <c r="J103" i="31" s="1"/>
  <c r="D4" i="31"/>
  <c r="D7" i="31" s="1"/>
  <c r="C33" i="31" s="1"/>
  <c r="H4" i="31"/>
  <c r="D11" i="31" s="1"/>
  <c r="C47" i="31" s="1"/>
  <c r="L4" i="31"/>
  <c r="D15" i="31" s="1"/>
  <c r="C61" i="31" s="1"/>
  <c r="AJ61" i="31" s="1"/>
  <c r="P4" i="31"/>
  <c r="D19" i="31" s="1"/>
  <c r="C75" i="31" s="1"/>
  <c r="N75" i="31" s="1"/>
  <c r="T4" i="31"/>
  <c r="D23" i="31" s="1"/>
  <c r="C89" i="31" s="1"/>
  <c r="X4" i="31"/>
  <c r="D27" i="31" s="1"/>
  <c r="C103" i="31" s="1"/>
  <c r="F28" i="31"/>
  <c r="AH134" i="31" s="1"/>
  <c r="I4" i="31"/>
  <c r="C13" i="31" s="1"/>
  <c r="M4" i="31"/>
  <c r="C17" i="31" s="1"/>
  <c r="B68" i="31" s="1"/>
  <c r="Q4" i="31"/>
  <c r="C21" i="31" s="1"/>
  <c r="U4" i="31"/>
  <c r="C25" i="31" s="1"/>
  <c r="B96" i="31" s="1"/>
  <c r="Y4" i="31"/>
  <c r="C29" i="31" s="1"/>
  <c r="B110" i="31" s="1"/>
  <c r="F4" i="31"/>
  <c r="D9" i="31" s="1"/>
  <c r="C40" i="31" s="1"/>
  <c r="J4" i="31"/>
  <c r="D13" i="31" s="1"/>
  <c r="C54" i="31" s="1"/>
  <c r="N4" i="31"/>
  <c r="D17" i="31" s="1"/>
  <c r="C68" i="31" s="1"/>
  <c r="AE68" i="31" s="1"/>
  <c r="R4" i="31"/>
  <c r="D21" i="31" s="1"/>
  <c r="C82" i="31" s="1"/>
  <c r="W82" i="31" s="1"/>
  <c r="V4" i="31"/>
  <c r="D25" i="31" s="1"/>
  <c r="C96" i="31" s="1"/>
  <c r="Z4" i="31"/>
  <c r="D29" i="31" s="1"/>
  <c r="C110" i="31" s="1"/>
  <c r="M127" i="31"/>
  <c r="V135" i="31"/>
  <c r="BF129" i="31"/>
  <c r="AT126" i="31"/>
  <c r="BF127" i="31"/>
  <c r="AH129" i="31"/>
  <c r="V130" i="31"/>
  <c r="J131" i="31"/>
  <c r="BF131" i="31"/>
  <c r="AT132" i="31"/>
  <c r="BF133" i="31"/>
  <c r="Y135" i="31"/>
  <c r="Y133" i="31"/>
  <c r="BI135" i="31"/>
  <c r="BI133" i="31"/>
  <c r="Y128" i="31"/>
  <c r="Y130" i="31"/>
  <c r="P135" i="31"/>
  <c r="AB135" i="31"/>
  <c r="AN135" i="31"/>
  <c r="AZ135" i="31"/>
  <c r="J126" i="31"/>
  <c r="AH126" i="31"/>
  <c r="BF126" i="31"/>
  <c r="V127" i="31"/>
  <c r="AT127" i="31"/>
  <c r="J128" i="31"/>
  <c r="AH128" i="31"/>
  <c r="BF128" i="31"/>
  <c r="V129" i="31"/>
  <c r="AT129" i="31"/>
  <c r="J130" i="31"/>
  <c r="AH130" i="31"/>
  <c r="BF130" i="31"/>
  <c r="V131" i="31"/>
  <c r="AT131" i="31"/>
  <c r="J132" i="31"/>
  <c r="AH132" i="31"/>
  <c r="BF132" i="31"/>
  <c r="AH133" i="31"/>
  <c r="J135" i="31"/>
  <c r="BF135" i="31"/>
  <c r="V126" i="31"/>
  <c r="J127" i="31"/>
  <c r="AH127" i="31"/>
  <c r="V128" i="31"/>
  <c r="AT128" i="31"/>
  <c r="J129" i="31"/>
  <c r="AT130" i="31"/>
  <c r="AH131" i="31"/>
  <c r="V132" i="31"/>
  <c r="J133" i="31"/>
  <c r="AH135" i="31"/>
  <c r="M135" i="31"/>
  <c r="M133" i="31"/>
  <c r="AK135" i="31"/>
  <c r="AK133" i="31"/>
  <c r="AW135" i="31"/>
  <c r="AW133" i="31"/>
  <c r="Y126" i="31"/>
  <c r="AW126" i="31"/>
  <c r="AK127" i="31"/>
  <c r="BI127" i="31"/>
  <c r="AW128" i="31"/>
  <c r="M129" i="31"/>
  <c r="AK129" i="31"/>
  <c r="BI129" i="31"/>
  <c r="AW130" i="31"/>
  <c r="M131" i="31"/>
  <c r="AK131" i="31"/>
  <c r="BI131" i="31"/>
  <c r="Y132" i="31"/>
  <c r="AW132" i="31"/>
  <c r="V133" i="31"/>
  <c r="AT135" i="31"/>
  <c r="G135" i="31"/>
  <c r="S135" i="31"/>
  <c r="AE135" i="31"/>
  <c r="AQ135" i="31"/>
  <c r="BC135" i="31"/>
  <c r="M126" i="31"/>
  <c r="AK126" i="31"/>
  <c r="BI126" i="31"/>
  <c r="Y127" i="31"/>
  <c r="AW127" i="31"/>
  <c r="M128" i="31"/>
  <c r="AK128" i="31"/>
  <c r="BI128" i="31"/>
  <c r="Y129" i="31"/>
  <c r="AW129" i="31"/>
  <c r="M130" i="31"/>
  <c r="AK130" i="31"/>
  <c r="BI130" i="31"/>
  <c r="Y131" i="31"/>
  <c r="AW131" i="31"/>
  <c r="M132" i="31"/>
  <c r="AK132" i="31"/>
  <c r="BI132" i="31"/>
  <c r="X118" i="31"/>
  <c r="I6" i="28" s="1"/>
  <c r="X119" i="31"/>
  <c r="X120" i="31"/>
  <c r="D126" i="31"/>
  <c r="P126" i="31"/>
  <c r="AB126" i="31"/>
  <c r="AN126" i="31"/>
  <c r="AZ126" i="31"/>
  <c r="D127" i="31"/>
  <c r="P127" i="31"/>
  <c r="AB127" i="31"/>
  <c r="AN127" i="31"/>
  <c r="AZ127" i="31"/>
  <c r="D128" i="31"/>
  <c r="P128" i="31"/>
  <c r="AB128" i="31"/>
  <c r="AN128" i="31"/>
  <c r="AZ128" i="31"/>
  <c r="D129" i="31"/>
  <c r="P129" i="31"/>
  <c r="AB129" i="31"/>
  <c r="AN129" i="31"/>
  <c r="AZ129" i="31"/>
  <c r="D130" i="31"/>
  <c r="P130" i="31"/>
  <c r="AB130" i="31"/>
  <c r="AN130" i="31"/>
  <c r="AZ130" i="31"/>
  <c r="D131" i="31"/>
  <c r="P131" i="31"/>
  <c r="AB131" i="31"/>
  <c r="AN131" i="31"/>
  <c r="AZ131" i="31"/>
  <c r="D132" i="31"/>
  <c r="P132" i="31"/>
  <c r="AB132" i="31"/>
  <c r="AN132" i="31"/>
  <c r="AZ132" i="31"/>
  <c r="D133" i="31"/>
  <c r="P133" i="31"/>
  <c r="AB133" i="31"/>
  <c r="AN133" i="31"/>
  <c r="AZ133" i="31"/>
  <c r="D135" i="31"/>
  <c r="G126" i="31"/>
  <c r="S126" i="31"/>
  <c r="AE126" i="31"/>
  <c r="AQ126" i="31"/>
  <c r="BC126" i="31"/>
  <c r="G127" i="31"/>
  <c r="S127" i="31"/>
  <c r="AE127" i="31"/>
  <c r="AQ127" i="31"/>
  <c r="BC127" i="31"/>
  <c r="G128" i="31"/>
  <c r="S128" i="31"/>
  <c r="AE128" i="31"/>
  <c r="AQ128" i="31"/>
  <c r="BC128" i="31"/>
  <c r="G129" i="31"/>
  <c r="S129" i="31"/>
  <c r="AE129" i="31"/>
  <c r="AQ129" i="31"/>
  <c r="BC129" i="31"/>
  <c r="G130" i="31"/>
  <c r="S130" i="31"/>
  <c r="AE130" i="31"/>
  <c r="AQ130" i="31"/>
  <c r="BC130" i="31"/>
  <c r="G131" i="31"/>
  <c r="S131" i="31"/>
  <c r="AE131" i="31"/>
  <c r="AQ131" i="31"/>
  <c r="BC131" i="31"/>
  <c r="G132" i="31"/>
  <c r="S132" i="31"/>
  <c r="AE132" i="31"/>
  <c r="AQ132" i="31"/>
  <c r="BC132" i="31"/>
  <c r="G133" i="31"/>
  <c r="S133" i="31"/>
  <c r="AE133" i="31"/>
  <c r="AQ133" i="31"/>
  <c r="BC133" i="31"/>
  <c r="B40" i="31"/>
  <c r="B82" i="31"/>
  <c r="D47" i="31"/>
  <c r="V47" i="31"/>
  <c r="F8" i="31"/>
  <c r="J124" i="31" s="1"/>
  <c r="F10" i="31"/>
  <c r="AW125" i="31" s="1"/>
  <c r="Q47" i="31" l="1"/>
  <c r="AR47" i="31"/>
  <c r="E110" i="31"/>
  <c r="X47" i="31"/>
  <c r="H103" i="31"/>
  <c r="W47" i="31"/>
  <c r="N68" i="31"/>
  <c r="G110" i="31"/>
  <c r="AB61" i="31"/>
  <c r="F103" i="31"/>
  <c r="AN47" i="31"/>
  <c r="AO47" i="31"/>
  <c r="X61" i="31"/>
  <c r="L103" i="31"/>
  <c r="D110" i="31"/>
  <c r="E47" i="31"/>
  <c r="Z47" i="31"/>
  <c r="D103" i="31"/>
  <c r="E103" i="31"/>
  <c r="Z61" i="31"/>
  <c r="AK47" i="31"/>
  <c r="AC47" i="31"/>
  <c r="J47" i="31"/>
  <c r="AD47" i="31"/>
  <c r="O47" i="31"/>
  <c r="AI47" i="31"/>
  <c r="L47" i="31"/>
  <c r="AJ47" i="31"/>
  <c r="AD68" i="31"/>
  <c r="F110" i="31"/>
  <c r="K103" i="31"/>
  <c r="AF47" i="31"/>
  <c r="G103" i="31"/>
  <c r="F47" i="31"/>
  <c r="G47" i="31"/>
  <c r="AE47" i="31"/>
  <c r="H47" i="31"/>
  <c r="AB47" i="31"/>
  <c r="AD61" i="31"/>
  <c r="Y47" i="31"/>
  <c r="U47" i="31"/>
  <c r="N47" i="31"/>
  <c r="AL47" i="31"/>
  <c r="S47" i="31"/>
  <c r="AM47" i="31"/>
  <c r="T47" i="31"/>
  <c r="E96" i="31"/>
  <c r="AJ33" i="31"/>
  <c r="AS89" i="31"/>
  <c r="AS33" i="31"/>
  <c r="H13" i="31"/>
  <c r="Y75" i="31"/>
  <c r="AG61" i="31"/>
  <c r="AA61" i="31"/>
  <c r="I103" i="31"/>
  <c r="M61" i="31"/>
  <c r="AE61" i="31"/>
  <c r="I47" i="31"/>
  <c r="M47" i="31"/>
  <c r="AG47" i="31"/>
  <c r="R47" i="31"/>
  <c r="AH47" i="31"/>
  <c r="K47" i="31"/>
  <c r="AA47" i="31"/>
  <c r="AQ47" i="31"/>
  <c r="P47" i="31"/>
  <c r="E61" i="31"/>
  <c r="J61" i="31"/>
  <c r="K61" i="31"/>
  <c r="H61" i="31"/>
  <c r="H68" i="31"/>
  <c r="I82" i="31"/>
  <c r="O75" i="31"/>
  <c r="U61" i="31"/>
  <c r="N61" i="31"/>
  <c r="O61" i="31"/>
  <c r="L61" i="31"/>
  <c r="AB68" i="31"/>
  <c r="R75" i="31"/>
  <c r="T75" i="31"/>
  <c r="I61" i="31"/>
  <c r="AC61" i="31"/>
  <c r="R61" i="31"/>
  <c r="AH61" i="31"/>
  <c r="S61" i="31"/>
  <c r="AI61" i="31"/>
  <c r="P61" i="31"/>
  <c r="AF61" i="31"/>
  <c r="R82" i="31"/>
  <c r="M68" i="31"/>
  <c r="O68" i="31"/>
  <c r="B54" i="31"/>
  <c r="Z54" i="31" s="1"/>
  <c r="AA75" i="31"/>
  <c r="U82" i="31"/>
  <c r="AL75" i="31"/>
  <c r="E75" i="31"/>
  <c r="Q61" i="31"/>
  <c r="Y61" i="31"/>
  <c r="F61" i="31"/>
  <c r="V61" i="31"/>
  <c r="G61" i="31"/>
  <c r="W61" i="31"/>
  <c r="D61" i="31"/>
  <c r="T61" i="31"/>
  <c r="L82" i="31"/>
  <c r="K82" i="31"/>
  <c r="AC68" i="31"/>
  <c r="E40" i="31"/>
  <c r="AE134" i="31"/>
  <c r="Y134" i="31"/>
  <c r="D134" i="31"/>
  <c r="BC134" i="31"/>
  <c r="AZ134" i="31"/>
  <c r="M134" i="31"/>
  <c r="AQ134" i="31"/>
  <c r="P134" i="31"/>
  <c r="AK134" i="31"/>
  <c r="S134" i="31"/>
  <c r="AN134" i="31"/>
  <c r="AW134" i="31"/>
  <c r="AT134" i="31"/>
  <c r="G134" i="31"/>
  <c r="AB134" i="31"/>
  <c r="V134" i="31"/>
  <c r="AB89" i="31"/>
  <c r="AH33" i="31"/>
  <c r="BF134" i="31"/>
  <c r="BI134" i="31"/>
  <c r="J134" i="31"/>
  <c r="X110" i="31"/>
  <c r="O89" i="31"/>
  <c r="H33" i="31"/>
  <c r="I96" i="31"/>
  <c r="AU68" i="31"/>
  <c r="AF68" i="31"/>
  <c r="AT68" i="31"/>
  <c r="AO89" i="31"/>
  <c r="AE89" i="31"/>
  <c r="X33" i="31"/>
  <c r="J75" i="31"/>
  <c r="D75" i="31"/>
  <c r="I75" i="31"/>
  <c r="N89" i="31"/>
  <c r="AU89" i="31"/>
  <c r="M89" i="31"/>
  <c r="AK33" i="31"/>
  <c r="W33" i="31"/>
  <c r="AR33" i="31"/>
  <c r="H15" i="31"/>
  <c r="P82" i="31"/>
  <c r="AO82" i="31"/>
  <c r="O82" i="31"/>
  <c r="F40" i="31"/>
  <c r="N96" i="31"/>
  <c r="AL89" i="31"/>
  <c r="AR89" i="31"/>
  <c r="AW33" i="31"/>
  <c r="G33" i="31"/>
  <c r="G40" i="31"/>
  <c r="K75" i="31"/>
  <c r="P75" i="31"/>
  <c r="U75" i="31"/>
  <c r="AH89" i="31"/>
  <c r="L89" i="31"/>
  <c r="AC89" i="31"/>
  <c r="R33" i="31"/>
  <c r="AM33" i="31"/>
  <c r="H23" i="31"/>
  <c r="H7" i="31"/>
  <c r="E82" i="31"/>
  <c r="N82" i="31"/>
  <c r="D96" i="31"/>
  <c r="AV61" i="31"/>
  <c r="AU61" i="31"/>
  <c r="AL61" i="31"/>
  <c r="AW61" i="31"/>
  <c r="AX61" i="31"/>
  <c r="AY61" i="31"/>
  <c r="AR61" i="31"/>
  <c r="AM61" i="31"/>
  <c r="AS61" i="31"/>
  <c r="AO61" i="31"/>
  <c r="AK61" i="31"/>
  <c r="AT61" i="31"/>
  <c r="AL103" i="31"/>
  <c r="T103" i="31"/>
  <c r="AO103" i="31"/>
  <c r="AM103" i="31"/>
  <c r="AD89" i="31"/>
  <c r="S89" i="31"/>
  <c r="AY89" i="31"/>
  <c r="AV89" i="31"/>
  <c r="AG89" i="31"/>
  <c r="AW89" i="31"/>
  <c r="Y33" i="31"/>
  <c r="AO33" i="31"/>
  <c r="F33" i="31"/>
  <c r="V33" i="31"/>
  <c r="K33" i="31"/>
  <c r="AA33" i="31"/>
  <c r="L33" i="31"/>
  <c r="AV33" i="31"/>
  <c r="AS68" i="31"/>
  <c r="G96" i="31"/>
  <c r="M96" i="31"/>
  <c r="H9" i="31"/>
  <c r="F75" i="31"/>
  <c r="Z75" i="31"/>
  <c r="S75" i="31"/>
  <c r="H75" i="31"/>
  <c r="X75" i="31"/>
  <c r="M75" i="31"/>
  <c r="AK75" i="31"/>
  <c r="Z89" i="31"/>
  <c r="AT89" i="31"/>
  <c r="G89" i="31"/>
  <c r="W89" i="31"/>
  <c r="AM89" i="31"/>
  <c r="D89" i="31"/>
  <c r="T89" i="31"/>
  <c r="AJ89" i="31"/>
  <c r="E89" i="31"/>
  <c r="U89" i="31"/>
  <c r="AK89" i="31"/>
  <c r="AB96" i="31"/>
  <c r="M33" i="31"/>
  <c r="Q33" i="31"/>
  <c r="E33" i="31"/>
  <c r="J33" i="31"/>
  <c r="Z33" i="31"/>
  <c r="AT33" i="31"/>
  <c r="O33" i="31"/>
  <c r="AE33" i="31"/>
  <c r="AY33" i="31"/>
  <c r="P33" i="31"/>
  <c r="AF33" i="31"/>
  <c r="H27" i="31"/>
  <c r="H19" i="31"/>
  <c r="H11" i="31"/>
  <c r="H82" i="31"/>
  <c r="D82" i="31"/>
  <c r="M82" i="31"/>
  <c r="F82" i="31"/>
  <c r="V82" i="31"/>
  <c r="S82" i="31"/>
  <c r="H40" i="31"/>
  <c r="H21" i="31"/>
  <c r="F96" i="31"/>
  <c r="K96" i="31"/>
  <c r="L96" i="31"/>
  <c r="H29" i="31"/>
  <c r="AP40" i="31"/>
  <c r="AQ68" i="31"/>
  <c r="H25" i="31"/>
  <c r="F89" i="31"/>
  <c r="J89" i="31"/>
  <c r="AX89" i="31"/>
  <c r="AI89" i="31"/>
  <c r="P89" i="31"/>
  <c r="AF89" i="31"/>
  <c r="Q89" i="31"/>
  <c r="I33" i="31"/>
  <c r="AL33" i="31"/>
  <c r="AU33" i="31"/>
  <c r="AB33" i="31"/>
  <c r="D40" i="31"/>
  <c r="J40" i="31"/>
  <c r="H96" i="31"/>
  <c r="AT75" i="31"/>
  <c r="V75" i="31"/>
  <c r="G75" i="31"/>
  <c r="W75" i="31"/>
  <c r="L75" i="31"/>
  <c r="AB75" i="31"/>
  <c r="Q75" i="31"/>
  <c r="V89" i="31"/>
  <c r="AP89" i="31"/>
  <c r="R89" i="31"/>
  <c r="K89" i="31"/>
  <c r="AA89" i="31"/>
  <c r="AQ89" i="31"/>
  <c r="H89" i="31"/>
  <c r="X89" i="31"/>
  <c r="AN89" i="31"/>
  <c r="I89" i="31"/>
  <c r="Y89" i="31"/>
  <c r="AC33" i="31"/>
  <c r="AG33" i="31"/>
  <c r="U33" i="31"/>
  <c r="N33" i="31"/>
  <c r="AD33" i="31"/>
  <c r="AX33" i="31"/>
  <c r="S33" i="31"/>
  <c r="AI33" i="31"/>
  <c r="D33" i="31"/>
  <c r="T33" i="31"/>
  <c r="X82" i="31"/>
  <c r="T82" i="31"/>
  <c r="Q82" i="31"/>
  <c r="J82" i="31"/>
  <c r="G82" i="31"/>
  <c r="J96" i="31"/>
  <c r="O96" i="31"/>
  <c r="AM110" i="31"/>
  <c r="D68" i="31"/>
  <c r="X68" i="31"/>
  <c r="AR68" i="31"/>
  <c r="Q68" i="31"/>
  <c r="AG68" i="31"/>
  <c r="AW68" i="31"/>
  <c r="R68" i="31"/>
  <c r="AH68" i="31"/>
  <c r="AX68" i="31"/>
  <c r="S68" i="31"/>
  <c r="AI68" i="31"/>
  <c r="AY68" i="31"/>
  <c r="H17" i="31"/>
  <c r="BC124" i="31"/>
  <c r="AN124" i="31"/>
  <c r="Y125" i="31"/>
  <c r="BF125" i="31"/>
  <c r="AT125" i="31"/>
  <c r="AV68" i="31"/>
  <c r="T68" i="31"/>
  <c r="AN68" i="31"/>
  <c r="E68" i="31"/>
  <c r="U68" i="31"/>
  <c r="AK68" i="31"/>
  <c r="F68" i="31"/>
  <c r="V68" i="31"/>
  <c r="AL68" i="31"/>
  <c r="G68" i="31"/>
  <c r="W68" i="31"/>
  <c r="AM68" i="31"/>
  <c r="I40" i="31"/>
  <c r="AL96" i="31"/>
  <c r="AQ124" i="31"/>
  <c r="AN125" i="31"/>
  <c r="D124" i="31"/>
  <c r="BI124" i="31"/>
  <c r="AH125" i="31"/>
  <c r="AH124" i="31"/>
  <c r="AE125" i="31"/>
  <c r="AZ124" i="31"/>
  <c r="AK125" i="31"/>
  <c r="P68" i="31"/>
  <c r="AJ68" i="31"/>
  <c r="L68" i="31"/>
  <c r="I68" i="31"/>
  <c r="Y68" i="31"/>
  <c r="AO68" i="31"/>
  <c r="J68" i="31"/>
  <c r="Z68" i="31"/>
  <c r="AP68" i="31"/>
  <c r="K68" i="31"/>
  <c r="AA68" i="31"/>
  <c r="AQ125" i="31"/>
  <c r="G124" i="31"/>
  <c r="AB125" i="31"/>
  <c r="BI125" i="31"/>
  <c r="J125" i="31"/>
  <c r="AY103" i="31"/>
  <c r="AI103" i="31"/>
  <c r="S103" i="31"/>
  <c r="AX103" i="31"/>
  <c r="AH103" i="31"/>
  <c r="R103" i="31"/>
  <c r="AW103" i="31"/>
  <c r="AG103" i="31"/>
  <c r="Q103" i="31"/>
  <c r="AV103" i="31"/>
  <c r="AB103" i="31"/>
  <c r="AQ103" i="31"/>
  <c r="AU103" i="31"/>
  <c r="AE103" i="31"/>
  <c r="O103" i="31"/>
  <c r="AT103" i="31"/>
  <c r="AD103" i="31"/>
  <c r="N103" i="31"/>
  <c r="AS103" i="31"/>
  <c r="AC103" i="31"/>
  <c r="M103" i="31"/>
  <c r="AF103" i="31"/>
  <c r="AJ103" i="31"/>
  <c r="AA103" i="31"/>
  <c r="AP103" i="31"/>
  <c r="Z103" i="31"/>
  <c r="AW75" i="31"/>
  <c r="AG75" i="31"/>
  <c r="AV75" i="31"/>
  <c r="AF75" i="31"/>
  <c r="AY75" i="31"/>
  <c r="AI75" i="31"/>
  <c r="AP75" i="31"/>
  <c r="AQ75" i="31"/>
  <c r="AX75" i="31"/>
  <c r="AS75" i="31"/>
  <c r="AC75" i="31"/>
  <c r="AR75" i="31"/>
  <c r="AU75" i="31"/>
  <c r="AE75" i="31"/>
  <c r="AO75" i="31"/>
  <c r="AN75" i="31"/>
  <c r="AV47" i="31"/>
  <c r="AX47" i="31"/>
  <c r="AW47" i="31"/>
  <c r="AY47" i="31"/>
  <c r="AS47" i="31"/>
  <c r="AM82" i="31"/>
  <c r="AL82" i="31"/>
  <c r="AK82" i="31"/>
  <c r="AV82" i="31"/>
  <c r="AB82" i="31"/>
  <c r="AU82" i="31"/>
  <c r="AE82" i="31"/>
  <c r="AT82" i="31"/>
  <c r="AD82" i="31"/>
  <c r="AS82" i="31"/>
  <c r="AC82" i="31"/>
  <c r="AN82" i="31"/>
  <c r="AY82" i="31"/>
  <c r="AI82" i="31"/>
  <c r="AX82" i="31"/>
  <c r="AH82" i="31"/>
  <c r="AW82" i="31"/>
  <c r="AG82" i="31"/>
  <c r="AJ82" i="31"/>
  <c r="AF82" i="31"/>
  <c r="J110" i="31"/>
  <c r="AH75" i="31"/>
  <c r="O40" i="31"/>
  <c r="Z40" i="31"/>
  <c r="X103" i="31"/>
  <c r="P103" i="31"/>
  <c r="Y103" i="31"/>
  <c r="Y110" i="31"/>
  <c r="Z110" i="31"/>
  <c r="AU47" i="31"/>
  <c r="AR82" i="31"/>
  <c r="Z82" i="31"/>
  <c r="AQ82" i="31"/>
  <c r="S40" i="31"/>
  <c r="AN40" i="31"/>
  <c r="AO40" i="31"/>
  <c r="AU96" i="31"/>
  <c r="AJ110" i="31"/>
  <c r="T110" i="31"/>
  <c r="AL110" i="31"/>
  <c r="V110" i="31"/>
  <c r="AK110" i="31"/>
  <c r="U110" i="31"/>
  <c r="AU110" i="31"/>
  <c r="AA110" i="31"/>
  <c r="W110" i="31"/>
  <c r="AB110" i="31"/>
  <c r="AT110" i="31"/>
  <c r="N110" i="31"/>
  <c r="AC110" i="31"/>
  <c r="AI110" i="31"/>
  <c r="AV110" i="31"/>
  <c r="AF110" i="31"/>
  <c r="P110" i="31"/>
  <c r="AX110" i="31"/>
  <c r="AH110" i="31"/>
  <c r="R110" i="31"/>
  <c r="AW110" i="31"/>
  <c r="AG110" i="31"/>
  <c r="Q110" i="31"/>
  <c r="AY110" i="31"/>
  <c r="AE110" i="31"/>
  <c r="K110" i="31"/>
  <c r="AR110" i="31"/>
  <c r="L110" i="31"/>
  <c r="AD110" i="31"/>
  <c r="AS110" i="31"/>
  <c r="M110" i="31"/>
  <c r="O110" i="31"/>
  <c r="AL40" i="31"/>
  <c r="V40" i="31"/>
  <c r="AK40" i="31"/>
  <c r="U40" i="31"/>
  <c r="AJ40" i="31"/>
  <c r="T40" i="31"/>
  <c r="W40" i="31"/>
  <c r="AM40" i="31"/>
  <c r="AT40" i="31"/>
  <c r="N40" i="31"/>
  <c r="AC40" i="31"/>
  <c r="AR40" i="31"/>
  <c r="L40" i="31"/>
  <c r="AE40" i="31"/>
  <c r="AX40" i="31"/>
  <c r="AH40" i="31"/>
  <c r="R40" i="31"/>
  <c r="AW40" i="31"/>
  <c r="AG40" i="31"/>
  <c r="Q40" i="31"/>
  <c r="AV40" i="31"/>
  <c r="AF40" i="31"/>
  <c r="P40" i="31"/>
  <c r="AY40" i="31"/>
  <c r="AU40" i="31"/>
  <c r="AQ40" i="31"/>
  <c r="AD40" i="31"/>
  <c r="AS40" i="31"/>
  <c r="M40" i="31"/>
  <c r="AB40" i="31"/>
  <c r="AI40" i="31"/>
  <c r="AA40" i="31"/>
  <c r="AR103" i="31"/>
  <c r="U103" i="31"/>
  <c r="AD75" i="31"/>
  <c r="I110" i="31"/>
  <c r="H110" i="31"/>
  <c r="AM75" i="31"/>
  <c r="AJ75" i="31"/>
  <c r="AE96" i="31"/>
  <c r="AH96" i="31"/>
  <c r="AC96" i="31"/>
  <c r="AS96" i="31"/>
  <c r="AR96" i="31"/>
  <c r="AA82" i="31"/>
  <c r="X40" i="31"/>
  <c r="Y40" i="31"/>
  <c r="AQ110" i="31"/>
  <c r="AN103" i="31"/>
  <c r="AK103" i="31"/>
  <c r="V103" i="31"/>
  <c r="W103" i="31"/>
  <c r="S110" i="31"/>
  <c r="AO110" i="31"/>
  <c r="AP110" i="31"/>
  <c r="AN110" i="31"/>
  <c r="AT47" i="31"/>
  <c r="Y82" i="31"/>
  <c r="AP82" i="31"/>
  <c r="K40" i="31"/>
  <c r="S125" i="31"/>
  <c r="AE124" i="31"/>
  <c r="P125" i="31"/>
  <c r="AB124" i="31"/>
  <c r="AK124" i="31"/>
  <c r="M125" i="31"/>
  <c r="AT124" i="31"/>
  <c r="V125" i="31"/>
  <c r="V124" i="31"/>
  <c r="BC125" i="31"/>
  <c r="G125" i="31"/>
  <c r="S124" i="31"/>
  <c r="AZ125" i="31"/>
  <c r="D125" i="31"/>
  <c r="P124" i="31"/>
  <c r="M124" i="31"/>
  <c r="Y124" i="31"/>
  <c r="BF124" i="31"/>
  <c r="AW124" i="31"/>
  <c r="AW97" i="31"/>
  <c r="AS97" i="31"/>
  <c r="AO97" i="31"/>
  <c r="AK97" i="31"/>
  <c r="AG97" i="31"/>
  <c r="AC97" i="31"/>
  <c r="Y97" i="31"/>
  <c r="U97" i="31"/>
  <c r="Q97" i="31"/>
  <c r="M97" i="31"/>
  <c r="I97" i="31"/>
  <c r="E97" i="31"/>
  <c r="E98" i="31" s="1"/>
  <c r="AV97" i="31"/>
  <c r="AR97" i="31"/>
  <c r="AN97" i="31"/>
  <c r="AJ97" i="31"/>
  <c r="AF97" i="31"/>
  <c r="AB97" i="31"/>
  <c r="X97" i="31"/>
  <c r="T97" i="31"/>
  <c r="P97" i="31"/>
  <c r="L97" i="31"/>
  <c r="H97" i="31"/>
  <c r="D97" i="31"/>
  <c r="AY97" i="31"/>
  <c r="AU97" i="31"/>
  <c r="AQ97" i="31"/>
  <c r="AM97" i="31"/>
  <c r="AI97" i="31"/>
  <c r="AE97" i="31"/>
  <c r="AA97" i="31"/>
  <c r="W97" i="31"/>
  <c r="S97" i="31"/>
  <c r="O97" i="31"/>
  <c r="K97" i="31"/>
  <c r="G97" i="31"/>
  <c r="AX97" i="31"/>
  <c r="AH97" i="31"/>
  <c r="R97" i="31"/>
  <c r="AT97" i="31"/>
  <c r="AD97" i="31"/>
  <c r="N97" i="31"/>
  <c r="AP97" i="31"/>
  <c r="Z97" i="31"/>
  <c r="J97" i="31"/>
  <c r="AL97" i="31"/>
  <c r="V97" i="31"/>
  <c r="F97" i="31"/>
  <c r="AY90" i="31"/>
  <c r="AY91" i="31" s="1"/>
  <c r="AU90" i="31"/>
  <c r="AQ90" i="31"/>
  <c r="AM90" i="31"/>
  <c r="AI90" i="31"/>
  <c r="AE90" i="31"/>
  <c r="AW90" i="31"/>
  <c r="AS90" i="31"/>
  <c r="AS91" i="31" s="1"/>
  <c r="AO90" i="31"/>
  <c r="AK90" i="31"/>
  <c r="AG90" i="31"/>
  <c r="AR90" i="31"/>
  <c r="AJ90" i="31"/>
  <c r="AC90" i="31"/>
  <c r="Y90" i="31"/>
  <c r="U90" i="31"/>
  <c r="Q90" i="31"/>
  <c r="M90" i="31"/>
  <c r="I90" i="31"/>
  <c r="E90" i="31"/>
  <c r="AX90" i="31"/>
  <c r="AP90" i="31"/>
  <c r="AH90" i="31"/>
  <c r="AH91" i="31" s="1"/>
  <c r="AB90" i="31"/>
  <c r="X90" i="31"/>
  <c r="T90" i="31"/>
  <c r="P90" i="31"/>
  <c r="L90" i="31"/>
  <c r="H90" i="31"/>
  <c r="H91" i="31" s="1"/>
  <c r="D90" i="31"/>
  <c r="AV90" i="31"/>
  <c r="AN90" i="31"/>
  <c r="AF90" i="31"/>
  <c r="AA90" i="31"/>
  <c r="W90" i="31"/>
  <c r="S90" i="31"/>
  <c r="O90" i="31"/>
  <c r="K90" i="31"/>
  <c r="G90" i="31"/>
  <c r="AL90" i="31"/>
  <c r="R90" i="31"/>
  <c r="AD90" i="31"/>
  <c r="N90" i="31"/>
  <c r="N91" i="31" s="1"/>
  <c r="Z90" i="31"/>
  <c r="J90" i="31"/>
  <c r="F90" i="31"/>
  <c r="AT90" i="31"/>
  <c r="V90" i="31"/>
  <c r="AW62" i="31"/>
  <c r="AW63" i="31" s="1"/>
  <c r="AS62" i="31"/>
  <c r="AS63" i="31" s="1"/>
  <c r="AO62" i="31"/>
  <c r="AO63" i="31" s="1"/>
  <c r="AK62" i="31"/>
  <c r="AK63" i="31" s="1"/>
  <c r="AG62" i="31"/>
  <c r="AG63" i="31" s="1"/>
  <c r="AC62" i="31"/>
  <c r="AC63" i="31" s="1"/>
  <c r="Y62" i="31"/>
  <c r="Y63" i="31" s="1"/>
  <c r="U62" i="31"/>
  <c r="U63" i="31" s="1"/>
  <c r="Q62" i="31"/>
  <c r="Q63" i="31" s="1"/>
  <c r="M62" i="31"/>
  <c r="M63" i="31" s="1"/>
  <c r="I62" i="31"/>
  <c r="I63" i="31" s="1"/>
  <c r="AV62" i="31"/>
  <c r="AV63" i="31" s="1"/>
  <c r="AR62" i="31"/>
  <c r="AR63" i="31" s="1"/>
  <c r="AN62" i="31"/>
  <c r="AN63" i="31" s="1"/>
  <c r="AJ62" i="31"/>
  <c r="AJ63" i="31" s="1"/>
  <c r="AF62" i="31"/>
  <c r="AF63" i="31" s="1"/>
  <c r="AB62" i="31"/>
  <c r="AB63" i="31" s="1"/>
  <c r="X62" i="31"/>
  <c r="X63" i="31" s="1"/>
  <c r="T62" i="31"/>
  <c r="T63" i="31" s="1"/>
  <c r="P62" i="31"/>
  <c r="P63" i="31" s="1"/>
  <c r="L62" i="31"/>
  <c r="L63" i="31" s="1"/>
  <c r="AU62" i="31"/>
  <c r="AU63" i="31" s="1"/>
  <c r="AM62" i="31"/>
  <c r="AM63" i="31" s="1"/>
  <c r="AE62" i="31"/>
  <c r="AE63" i="31" s="1"/>
  <c r="W62" i="31"/>
  <c r="W63" i="31" s="1"/>
  <c r="O62" i="31"/>
  <c r="O63" i="31" s="1"/>
  <c r="H62" i="31"/>
  <c r="H63" i="31" s="1"/>
  <c r="D62" i="31"/>
  <c r="D63" i="31" s="1"/>
  <c r="AT62" i="31"/>
  <c r="AT63" i="31" s="1"/>
  <c r="AL62" i="31"/>
  <c r="AL63" i="31" s="1"/>
  <c r="AD62" i="31"/>
  <c r="AD63" i="31" s="1"/>
  <c r="V62" i="31"/>
  <c r="V63" i="31" s="1"/>
  <c r="N62" i="31"/>
  <c r="N63" i="31" s="1"/>
  <c r="G62" i="31"/>
  <c r="G63" i="31" s="1"/>
  <c r="AY62" i="31"/>
  <c r="AY63" i="31" s="1"/>
  <c r="AQ62" i="31"/>
  <c r="AQ63" i="31" s="1"/>
  <c r="AI62" i="31"/>
  <c r="AI63" i="31" s="1"/>
  <c r="AA62" i="31"/>
  <c r="AA63" i="31" s="1"/>
  <c r="S62" i="31"/>
  <c r="S63" i="31" s="1"/>
  <c r="K62" i="31"/>
  <c r="K63" i="31" s="1"/>
  <c r="F62" i="31"/>
  <c r="F63" i="31" s="1"/>
  <c r="AX62" i="31"/>
  <c r="AX63" i="31" s="1"/>
  <c r="R62" i="31"/>
  <c r="R63" i="31" s="1"/>
  <c r="AP62" i="31"/>
  <c r="AP63" i="31" s="1"/>
  <c r="J62" i="31"/>
  <c r="J63" i="31" s="1"/>
  <c r="AH62" i="31"/>
  <c r="AH63" i="31" s="1"/>
  <c r="E62" i="31"/>
  <c r="E63" i="31" s="1"/>
  <c r="Z62" i="31"/>
  <c r="Z63" i="31" s="1"/>
  <c r="AV34" i="31"/>
  <c r="AV35" i="31" s="1"/>
  <c r="AR34" i="31"/>
  <c r="AN34" i="31"/>
  <c r="AJ34" i="31"/>
  <c r="AJ35" i="31" s="1"/>
  <c r="AF34" i="31"/>
  <c r="AB34" i="31"/>
  <c r="X34" i="31"/>
  <c r="X35" i="31" s="1"/>
  <c r="T34" i="31"/>
  <c r="P34" i="31"/>
  <c r="P35" i="31" s="1"/>
  <c r="L34" i="31"/>
  <c r="H34" i="31"/>
  <c r="D34" i="31"/>
  <c r="D35" i="31" s="1"/>
  <c r="AY34" i="31"/>
  <c r="AY35" i="31" s="1"/>
  <c r="AU34" i="31"/>
  <c r="AQ34" i="31"/>
  <c r="AM34" i="31"/>
  <c r="AM35" i="31" s="1"/>
  <c r="AI34" i="31"/>
  <c r="AI35" i="31" s="1"/>
  <c r="AE34" i="31"/>
  <c r="AA34" i="31"/>
  <c r="W34" i="31"/>
  <c r="W35" i="31" s="1"/>
  <c r="S34" i="31"/>
  <c r="O34" i="31"/>
  <c r="K34" i="31"/>
  <c r="K35" i="31" s="1"/>
  <c r="G34" i="31"/>
  <c r="G35" i="31" s="1"/>
  <c r="AX34" i="31"/>
  <c r="AT34" i="31"/>
  <c r="AT35" i="31" s="1"/>
  <c r="AP34" i="31"/>
  <c r="AL34" i="31"/>
  <c r="AL35" i="31" s="1"/>
  <c r="AH34" i="31"/>
  <c r="AH35" i="31" s="1"/>
  <c r="AD34" i="31"/>
  <c r="AD35" i="31" s="1"/>
  <c r="Z34" i="31"/>
  <c r="Z35" i="31" s="1"/>
  <c r="V34" i="31"/>
  <c r="V35" i="31" s="1"/>
  <c r="R34" i="31"/>
  <c r="R35" i="31" s="1"/>
  <c r="N34" i="31"/>
  <c r="N35" i="31" s="1"/>
  <c r="J34" i="31"/>
  <c r="F34" i="31"/>
  <c r="AK34" i="31"/>
  <c r="AK35" i="31" s="1"/>
  <c r="U34" i="31"/>
  <c r="E34" i="31"/>
  <c r="Y34" i="31"/>
  <c r="Y35" i="31" s="1"/>
  <c r="AW34" i="31"/>
  <c r="AG34" i="31"/>
  <c r="Q34" i="31"/>
  <c r="Q35" i="31" s="1"/>
  <c r="I34" i="31"/>
  <c r="I35" i="31" s="1"/>
  <c r="AS34" i="31"/>
  <c r="AS35" i="31" s="1"/>
  <c r="AC34" i="31"/>
  <c r="AC35" i="31" s="1"/>
  <c r="M34" i="31"/>
  <c r="M35" i="31" s="1"/>
  <c r="AO34" i="31"/>
  <c r="AD96" i="31"/>
  <c r="AX96" i="31"/>
  <c r="AX98" i="31" s="1"/>
  <c r="S96" i="31"/>
  <c r="AI96" i="31"/>
  <c r="AY96" i="31"/>
  <c r="P96" i="31"/>
  <c r="P98" i="31" s="1"/>
  <c r="AF96" i="31"/>
  <c r="AV96" i="31"/>
  <c r="Q96" i="31"/>
  <c r="AG96" i="31"/>
  <c r="AG98" i="31" s="1"/>
  <c r="AW96" i="31"/>
  <c r="AY69" i="31"/>
  <c r="AY70" i="31" s="1"/>
  <c r="AU69" i="31"/>
  <c r="AU70" i="31" s="1"/>
  <c r="AQ69" i="31"/>
  <c r="AQ70" i="31" s="1"/>
  <c r="AM69" i="31"/>
  <c r="AM70" i="31" s="1"/>
  <c r="AI69" i="31"/>
  <c r="AI70" i="31" s="1"/>
  <c r="AE69" i="31"/>
  <c r="AE70" i="31" s="1"/>
  <c r="AA69" i="31"/>
  <c r="AA70" i="31" s="1"/>
  <c r="W69" i="31"/>
  <c r="W70" i="31" s="1"/>
  <c r="S69" i="31"/>
  <c r="S70" i="31" s="1"/>
  <c r="O69" i="31"/>
  <c r="O70" i="31" s="1"/>
  <c r="K69" i="31"/>
  <c r="K70" i="31" s="1"/>
  <c r="G69" i="31"/>
  <c r="G70" i="31" s="1"/>
  <c r="AX69" i="31"/>
  <c r="AX70" i="31" s="1"/>
  <c r="AT69" i="31"/>
  <c r="AT70" i="31" s="1"/>
  <c r="AP69" i="31"/>
  <c r="AP70" i="31" s="1"/>
  <c r="AL69" i="31"/>
  <c r="AL70" i="31" s="1"/>
  <c r="AH69" i="31"/>
  <c r="AH70" i="31" s="1"/>
  <c r="AD69" i="31"/>
  <c r="AD70" i="31" s="1"/>
  <c r="Z69" i="31"/>
  <c r="Z70" i="31" s="1"/>
  <c r="V69" i="31"/>
  <c r="V70" i="31" s="1"/>
  <c r="R69" i="31"/>
  <c r="R70" i="31" s="1"/>
  <c r="N69" i="31"/>
  <c r="N70" i="31" s="1"/>
  <c r="J69" i="31"/>
  <c r="J70" i="31" s="1"/>
  <c r="F69" i="31"/>
  <c r="F70" i="31" s="1"/>
  <c r="AW69" i="31"/>
  <c r="AW70" i="31" s="1"/>
  <c r="AS69" i="31"/>
  <c r="AS70" i="31" s="1"/>
  <c r="AO69" i="31"/>
  <c r="AO70" i="31" s="1"/>
  <c r="AK69" i="31"/>
  <c r="AK70" i="31" s="1"/>
  <c r="AG69" i="31"/>
  <c r="AG70" i="31" s="1"/>
  <c r="AC69" i="31"/>
  <c r="AC70" i="31" s="1"/>
  <c r="Y69" i="31"/>
  <c r="Y70" i="31" s="1"/>
  <c r="U69" i="31"/>
  <c r="U70" i="31" s="1"/>
  <c r="Q69" i="31"/>
  <c r="Q70" i="31" s="1"/>
  <c r="M69" i="31"/>
  <c r="M70" i="31" s="1"/>
  <c r="I69" i="31"/>
  <c r="I70" i="31" s="1"/>
  <c r="E69" i="31"/>
  <c r="E70" i="31" s="1"/>
  <c r="AR69" i="31"/>
  <c r="AR70" i="31" s="1"/>
  <c r="AB69" i="31"/>
  <c r="AB70" i="31" s="1"/>
  <c r="L69" i="31"/>
  <c r="L70" i="31" s="1"/>
  <c r="AN69" i="31"/>
  <c r="AN70" i="31" s="1"/>
  <c r="X69" i="31"/>
  <c r="X70" i="31" s="1"/>
  <c r="H69" i="31"/>
  <c r="H70" i="31" s="1"/>
  <c r="AJ69" i="31"/>
  <c r="AJ70" i="31" s="1"/>
  <c r="T69" i="31"/>
  <c r="T70" i="31" s="1"/>
  <c r="D69" i="31"/>
  <c r="D70" i="31" s="1"/>
  <c r="AV69" i="31"/>
  <c r="AV70" i="31" s="1"/>
  <c r="AF69" i="31"/>
  <c r="AF70" i="31" s="1"/>
  <c r="P69" i="31"/>
  <c r="P70" i="31" s="1"/>
  <c r="Z96" i="31"/>
  <c r="AT96" i="31"/>
  <c r="W96" i="31"/>
  <c r="AM96" i="31"/>
  <c r="T96" i="31"/>
  <c r="AJ96" i="31"/>
  <c r="U96" i="31"/>
  <c r="AK96" i="31"/>
  <c r="AP61" i="31"/>
  <c r="AQ61" i="31"/>
  <c r="AN61" i="31"/>
  <c r="AP33" i="31"/>
  <c r="AQ33" i="31"/>
  <c r="AN33" i="31"/>
  <c r="AY104" i="31"/>
  <c r="AU104" i="31"/>
  <c r="AQ104" i="31"/>
  <c r="AM104" i="31"/>
  <c r="AI104" i="31"/>
  <c r="AE104" i="31"/>
  <c r="AA104" i="31"/>
  <c r="W104" i="31"/>
  <c r="S104" i="31"/>
  <c r="O104" i="31"/>
  <c r="K104" i="31"/>
  <c r="G104" i="31"/>
  <c r="G105" i="31" s="1"/>
  <c r="AX104" i="31"/>
  <c r="AT104" i="31"/>
  <c r="AP104" i="31"/>
  <c r="AL104" i="31"/>
  <c r="AH104" i="31"/>
  <c r="AD104" i="31"/>
  <c r="Z104" i="31"/>
  <c r="V104" i="31"/>
  <c r="R104" i="31"/>
  <c r="N104" i="31"/>
  <c r="J104" i="31"/>
  <c r="J105" i="31" s="1"/>
  <c r="F104" i="31"/>
  <c r="AW104" i="31"/>
  <c r="AS104" i="31"/>
  <c r="AO104" i="31"/>
  <c r="AK104" i="31"/>
  <c r="AG104" i="31"/>
  <c r="AC104" i="31"/>
  <c r="Y104" i="31"/>
  <c r="U104" i="31"/>
  <c r="Q104" i="31"/>
  <c r="M104" i="31"/>
  <c r="I104" i="31"/>
  <c r="E104" i="31"/>
  <c r="AV104" i="31"/>
  <c r="AF104" i="31"/>
  <c r="P104" i="31"/>
  <c r="AR104" i="31"/>
  <c r="AB104" i="31"/>
  <c r="L104" i="31"/>
  <c r="L105" i="31" s="1"/>
  <c r="AN104" i="31"/>
  <c r="X104" i="31"/>
  <c r="H104" i="31"/>
  <c r="H105" i="31" s="1"/>
  <c r="D104" i="31"/>
  <c r="D105" i="31" s="1"/>
  <c r="AJ104" i="31"/>
  <c r="T104" i="31"/>
  <c r="AW76" i="31"/>
  <c r="AS76" i="31"/>
  <c r="AS77" i="31" s="1"/>
  <c r="AO76" i="31"/>
  <c r="AK76" i="31"/>
  <c r="AG76" i="31"/>
  <c r="AC76" i="31"/>
  <c r="Y76" i="31"/>
  <c r="Y77" i="31" s="1"/>
  <c r="U76" i="31"/>
  <c r="AY76" i="31"/>
  <c r="AU76" i="31"/>
  <c r="AQ76" i="31"/>
  <c r="AM76" i="31"/>
  <c r="AI76" i="31"/>
  <c r="AE76" i="31"/>
  <c r="AA76" i="31"/>
  <c r="W76" i="31"/>
  <c r="S76" i="31"/>
  <c r="AV76" i="31"/>
  <c r="AN76" i="31"/>
  <c r="AF76" i="31"/>
  <c r="X76" i="31"/>
  <c r="Q76" i="31"/>
  <c r="M76" i="31"/>
  <c r="I76" i="31"/>
  <c r="E76" i="31"/>
  <c r="AT76" i="31"/>
  <c r="AL76" i="31"/>
  <c r="AD76" i="31"/>
  <c r="V76" i="31"/>
  <c r="P76" i="31"/>
  <c r="L76" i="31"/>
  <c r="H76" i="31"/>
  <c r="D76" i="31"/>
  <c r="AR76" i="31"/>
  <c r="AJ76" i="31"/>
  <c r="AB76" i="31"/>
  <c r="T76" i="31"/>
  <c r="O76" i="31"/>
  <c r="K76" i="31"/>
  <c r="G76" i="31"/>
  <c r="AH76" i="31"/>
  <c r="J76" i="31"/>
  <c r="Z76" i="31"/>
  <c r="F76" i="31"/>
  <c r="AX76" i="31"/>
  <c r="R76" i="31"/>
  <c r="N76" i="31"/>
  <c r="N77" i="31" s="1"/>
  <c r="AP76" i="31"/>
  <c r="AV48" i="31"/>
  <c r="AR48" i="31"/>
  <c r="AR49" i="31" s="1"/>
  <c r="AN48" i="31"/>
  <c r="AN49" i="31" s="1"/>
  <c r="AJ48" i="31"/>
  <c r="AJ49" i="31" s="1"/>
  <c r="AF48" i="31"/>
  <c r="AB48" i="31"/>
  <c r="AB49" i="31" s="1"/>
  <c r="X48" i="31"/>
  <c r="X49" i="31" s="1"/>
  <c r="T48" i="31"/>
  <c r="T49" i="31" s="1"/>
  <c r="P48" i="31"/>
  <c r="P49" i="31" s="1"/>
  <c r="L48" i="31"/>
  <c r="L49" i="31" s="1"/>
  <c r="H48" i="31"/>
  <c r="D48" i="31"/>
  <c r="D49" i="31" s="1"/>
  <c r="AY48" i="31"/>
  <c r="AY49" i="31" s="1"/>
  <c r="AU48" i="31"/>
  <c r="AU49" i="31" s="1"/>
  <c r="AQ48" i="31"/>
  <c r="AM48" i="31"/>
  <c r="AM49" i="31" s="1"/>
  <c r="AI48" i="31"/>
  <c r="AI49" i="31" s="1"/>
  <c r="AE48" i="31"/>
  <c r="AA48" i="31"/>
  <c r="AA49" i="31" s="1"/>
  <c r="W48" i="31"/>
  <c r="W49" i="31" s="1"/>
  <c r="S48" i="31"/>
  <c r="O48" i="31"/>
  <c r="K48" i="31"/>
  <c r="K49" i="31" s="1"/>
  <c r="G48" i="31"/>
  <c r="G49" i="31" s="1"/>
  <c r="AX48" i="31"/>
  <c r="AT48" i="31"/>
  <c r="AT49" i="31" s="1"/>
  <c r="AP48" i="31"/>
  <c r="AP49" i="31" s="1"/>
  <c r="AL48" i="31"/>
  <c r="AL49" i="31" s="1"/>
  <c r="AH48" i="31"/>
  <c r="AH49" i="31" s="1"/>
  <c r="AD48" i="31"/>
  <c r="Z48" i="31"/>
  <c r="V48" i="31"/>
  <c r="V49" i="31" s="1"/>
  <c r="R48" i="31"/>
  <c r="N48" i="31"/>
  <c r="N49" i="31" s="1"/>
  <c r="J48" i="31"/>
  <c r="J49" i="31" s="1"/>
  <c r="F48" i="31"/>
  <c r="F49" i="31" s="1"/>
  <c r="AW48" i="31"/>
  <c r="AW49" i="31" s="1"/>
  <c r="AG48" i="31"/>
  <c r="Q48" i="31"/>
  <c r="Q49" i="31" s="1"/>
  <c r="AK48" i="31"/>
  <c r="AK49" i="31" s="1"/>
  <c r="AS48" i="31"/>
  <c r="AC48" i="31"/>
  <c r="AC49" i="31" s="1"/>
  <c r="M48" i="31"/>
  <c r="M49" i="31" s="1"/>
  <c r="E48" i="31"/>
  <c r="E49" i="31" s="1"/>
  <c r="AO48" i="31"/>
  <c r="Y48" i="31"/>
  <c r="I48" i="31"/>
  <c r="I49" i="31" s="1"/>
  <c r="U48" i="31"/>
  <c r="U49" i="31" s="1"/>
  <c r="AY83" i="31"/>
  <c r="AU83" i="31"/>
  <c r="AQ83" i="31"/>
  <c r="AM83" i="31"/>
  <c r="AI83" i="31"/>
  <c r="AE83" i="31"/>
  <c r="AA83" i="31"/>
  <c r="W83" i="31"/>
  <c r="W84" i="31" s="1"/>
  <c r="S83" i="31"/>
  <c r="O83" i="31"/>
  <c r="K83" i="31"/>
  <c r="G83" i="31"/>
  <c r="AX83" i="31"/>
  <c r="AT83" i="31"/>
  <c r="AP83" i="31"/>
  <c r="AL83" i="31"/>
  <c r="AH83" i="31"/>
  <c r="AD83" i="31"/>
  <c r="Z83" i="31"/>
  <c r="V83" i="31"/>
  <c r="R83" i="31"/>
  <c r="N83" i="31"/>
  <c r="J83" i="31"/>
  <c r="F83" i="31"/>
  <c r="AW83" i="31"/>
  <c r="AS83" i="31"/>
  <c r="AO83" i="31"/>
  <c r="AK83" i="31"/>
  <c r="AG83" i="31"/>
  <c r="AC83" i="31"/>
  <c r="Y83" i="31"/>
  <c r="U83" i="31"/>
  <c r="Q83" i="31"/>
  <c r="M83" i="31"/>
  <c r="I83" i="31"/>
  <c r="E83" i="31"/>
  <c r="AJ83" i="31"/>
  <c r="T83" i="31"/>
  <c r="D83" i="31"/>
  <c r="AV83" i="31"/>
  <c r="AF83" i="31"/>
  <c r="P83" i="31"/>
  <c r="AR83" i="31"/>
  <c r="AB83" i="31"/>
  <c r="L83" i="31"/>
  <c r="AN83" i="31"/>
  <c r="X83" i="31"/>
  <c r="H83" i="31"/>
  <c r="V96" i="31"/>
  <c r="AP96" i="31"/>
  <c r="AP98" i="31" s="1"/>
  <c r="R96" i="31"/>
  <c r="AA96" i="31"/>
  <c r="AQ96" i="31"/>
  <c r="X96" i="31"/>
  <c r="X98" i="31" s="1"/>
  <c r="AN96" i="31"/>
  <c r="Y96" i="31"/>
  <c r="AO96" i="31"/>
  <c r="AV111" i="31"/>
  <c r="AR111" i="31"/>
  <c r="AN111" i="31"/>
  <c r="AJ111" i="31"/>
  <c r="AF111" i="31"/>
  <c r="AB111" i="31"/>
  <c r="X111" i="31"/>
  <c r="T111" i="31"/>
  <c r="P111" i="31"/>
  <c r="L111" i="31"/>
  <c r="H111" i="31"/>
  <c r="D111" i="31"/>
  <c r="D112" i="31" s="1"/>
  <c r="AX111" i="31"/>
  <c r="AT111" i="31"/>
  <c r="AP111" i="31"/>
  <c r="AL111" i="31"/>
  <c r="AH111" i="31"/>
  <c r="AD111" i="31"/>
  <c r="Z111" i="31"/>
  <c r="V111" i="31"/>
  <c r="R111" i="31"/>
  <c r="N111" i="31"/>
  <c r="J111" i="31"/>
  <c r="F111" i="31"/>
  <c r="F112" i="31" s="1"/>
  <c r="AW111" i="31"/>
  <c r="AS111" i="31"/>
  <c r="AO111" i="31"/>
  <c r="AK111" i="31"/>
  <c r="AG111" i="31"/>
  <c r="AC111" i="31"/>
  <c r="Y111" i="31"/>
  <c r="U111" i="31"/>
  <c r="Q111" i="31"/>
  <c r="M111" i="31"/>
  <c r="I111" i="31"/>
  <c r="E111" i="31"/>
  <c r="E112" i="31" s="1"/>
  <c r="AY111" i="31"/>
  <c r="AI111" i="31"/>
  <c r="S111" i="31"/>
  <c r="AU111" i="31"/>
  <c r="AE111" i="31"/>
  <c r="O111" i="31"/>
  <c r="AQ111" i="31"/>
  <c r="AA111" i="31"/>
  <c r="K111" i="31"/>
  <c r="W111" i="31"/>
  <c r="G111" i="31"/>
  <c r="G112" i="31" s="1"/>
  <c r="AM111" i="31"/>
  <c r="AX41" i="31"/>
  <c r="AT41" i="31"/>
  <c r="AP41" i="31"/>
  <c r="AL41" i="31"/>
  <c r="AH41" i="31"/>
  <c r="AD41" i="31"/>
  <c r="Z41" i="31"/>
  <c r="V41" i="31"/>
  <c r="R41" i="31"/>
  <c r="N41" i="31"/>
  <c r="J41" i="31"/>
  <c r="F41" i="31"/>
  <c r="AW41" i="31"/>
  <c r="AS41" i="31"/>
  <c r="AO41" i="31"/>
  <c r="AK41" i="31"/>
  <c r="AG41" i="31"/>
  <c r="AC41" i="31"/>
  <c r="Y41" i="31"/>
  <c r="U41" i="31"/>
  <c r="Q41" i="31"/>
  <c r="M41" i="31"/>
  <c r="I41" i="31"/>
  <c r="E41" i="31"/>
  <c r="AV41" i="31"/>
  <c r="AR41" i="31"/>
  <c r="AN41" i="31"/>
  <c r="AJ41" i="31"/>
  <c r="AF41" i="31"/>
  <c r="AB41" i="31"/>
  <c r="X41" i="31"/>
  <c r="T41" i="31"/>
  <c r="P41" i="31"/>
  <c r="L41" i="31"/>
  <c r="H41" i="31"/>
  <c r="D41" i="31"/>
  <c r="AY41" i="31"/>
  <c r="AI41" i="31"/>
  <c r="S41" i="31"/>
  <c r="W41" i="31"/>
  <c r="AU41" i="31"/>
  <c r="AE41" i="31"/>
  <c r="O41" i="31"/>
  <c r="G41" i="31"/>
  <c r="AQ41" i="31"/>
  <c r="AA41" i="31"/>
  <c r="K41" i="31"/>
  <c r="AM41" i="31"/>
  <c r="AV54" i="31" l="1"/>
  <c r="G55" i="31"/>
  <c r="AB55" i="31"/>
  <c r="AS55" i="31"/>
  <c r="J27" i="31"/>
  <c r="K105" i="31"/>
  <c r="H26" i="31"/>
  <c r="H24" i="31"/>
  <c r="J21" i="31"/>
  <c r="J19" i="31"/>
  <c r="J17" i="31"/>
  <c r="J15" i="31"/>
  <c r="H14" i="31"/>
  <c r="H12" i="31"/>
  <c r="J9" i="31"/>
  <c r="H8" i="31"/>
  <c r="F105" i="31"/>
  <c r="AP42" i="31"/>
  <c r="AW105" i="31"/>
  <c r="AW108" i="31" s="1"/>
  <c r="E105" i="31"/>
  <c r="E107" i="31" s="1"/>
  <c r="T77" i="31"/>
  <c r="T79" i="31" s="1"/>
  <c r="AW77" i="31"/>
  <c r="AQ49" i="31"/>
  <c r="AQ51" i="31" s="1"/>
  <c r="Y49" i="31"/>
  <c r="Y51" i="31" s="1"/>
  <c r="AG49" i="31"/>
  <c r="AG51" i="31" s="1"/>
  <c r="AD49" i="31"/>
  <c r="AD51" i="31" s="1"/>
  <c r="O49" i="31"/>
  <c r="O51" i="31" s="1"/>
  <c r="AE49" i="31"/>
  <c r="AE51" i="31" s="1"/>
  <c r="Z49" i="31"/>
  <c r="Z51" i="31" s="1"/>
  <c r="H49" i="31"/>
  <c r="H51" i="31" s="1"/>
  <c r="AO49" i="31"/>
  <c r="AS49" i="31"/>
  <c r="AS52" i="31" s="1"/>
  <c r="R49" i="31"/>
  <c r="R51" i="31" s="1"/>
  <c r="AX49" i="31"/>
  <c r="AX51" i="31" s="1"/>
  <c r="S49" i="31"/>
  <c r="S52" i="31" s="1"/>
  <c r="AF49" i="31"/>
  <c r="AF51" i="31" s="1"/>
  <c r="AV49" i="31"/>
  <c r="AV51" i="31" s="1"/>
  <c r="E42" i="31"/>
  <c r="F35" i="31"/>
  <c r="F38" i="31" s="1"/>
  <c r="E35" i="31"/>
  <c r="E38" i="31" s="1"/>
  <c r="AK98" i="31"/>
  <c r="AK101" i="31" s="1"/>
  <c r="AM98" i="31"/>
  <c r="AM100" i="31" s="1"/>
  <c r="AW98" i="31"/>
  <c r="AW100" i="31" s="1"/>
  <c r="AF98" i="31"/>
  <c r="AF101" i="31" s="1"/>
  <c r="S98" i="31"/>
  <c r="S101" i="31" s="1"/>
  <c r="AN98" i="31"/>
  <c r="AN100" i="31" s="1"/>
  <c r="R98" i="31"/>
  <c r="R100" i="31" s="1"/>
  <c r="AM77" i="31"/>
  <c r="AM79" i="31" s="1"/>
  <c r="AQ42" i="31"/>
  <c r="AQ44" i="31" s="1"/>
  <c r="AW42" i="31"/>
  <c r="AW45" i="31" s="1"/>
  <c r="AX112" i="31"/>
  <c r="AX115" i="31" s="1"/>
  <c r="AB112" i="31"/>
  <c r="AB114" i="31" s="1"/>
  <c r="U112" i="31"/>
  <c r="U115" i="31" s="1"/>
  <c r="AJ84" i="31"/>
  <c r="AX84" i="31"/>
  <c r="AX87" i="31" s="1"/>
  <c r="AN77" i="31"/>
  <c r="AN80" i="31" s="1"/>
  <c r="AR77" i="31"/>
  <c r="AR80" i="31" s="1"/>
  <c r="AQ77" i="31"/>
  <c r="AF77" i="31"/>
  <c r="AF80" i="31" s="1"/>
  <c r="Z105" i="31"/>
  <c r="Z108" i="31" s="1"/>
  <c r="AF105" i="31"/>
  <c r="AF108" i="31" s="1"/>
  <c r="AE105" i="31"/>
  <c r="AE108" i="31" s="1"/>
  <c r="AV105" i="31"/>
  <c r="AV107" i="31" s="1"/>
  <c r="AB42" i="31"/>
  <c r="AB45" i="31" s="1"/>
  <c r="N42" i="31"/>
  <c r="N44" i="31" s="1"/>
  <c r="AK84" i="31"/>
  <c r="AK87" i="31" s="1"/>
  <c r="AI105" i="31"/>
  <c r="AI108" i="31" s="1"/>
  <c r="O98" i="31"/>
  <c r="O101" i="31" s="1"/>
  <c r="Q98" i="31"/>
  <c r="Q101" i="31" s="1"/>
  <c r="AY98" i="31"/>
  <c r="AY101" i="31" s="1"/>
  <c r="AD98" i="31"/>
  <c r="AD101" i="31" s="1"/>
  <c r="J13" i="31"/>
  <c r="AO112" i="31"/>
  <c r="AO114" i="31" s="1"/>
  <c r="AC98" i="31"/>
  <c r="AC101" i="31" s="1"/>
  <c r="AV98" i="31"/>
  <c r="AV100" i="31" s="1"/>
  <c r="AI98" i="31"/>
  <c r="AI101" i="31" s="1"/>
  <c r="V105" i="31"/>
  <c r="V108" i="31" s="1"/>
  <c r="AS98" i="31"/>
  <c r="AS101" i="31" s="1"/>
  <c r="AJ77" i="31"/>
  <c r="AJ79" i="31" s="1"/>
  <c r="AD77" i="31"/>
  <c r="AD79" i="31" s="1"/>
  <c r="AR112" i="31"/>
  <c r="AR114" i="31" s="1"/>
  <c r="Q112" i="31"/>
  <c r="Q115" i="31" s="1"/>
  <c r="AH112" i="31"/>
  <c r="AH114" i="31" s="1"/>
  <c r="AV112" i="31"/>
  <c r="AV114" i="31" s="1"/>
  <c r="AT112" i="31"/>
  <c r="AT115" i="31" s="1"/>
  <c r="AU112" i="31"/>
  <c r="AU115" i="31" s="1"/>
  <c r="AL112" i="31"/>
  <c r="AL115" i="31" s="1"/>
  <c r="Y112" i="31"/>
  <c r="Y114" i="31" s="1"/>
  <c r="AF84" i="31"/>
  <c r="AF87" i="31" s="1"/>
  <c r="AH84" i="31"/>
  <c r="AN84" i="31"/>
  <c r="AN86" i="31" s="1"/>
  <c r="AT84" i="31"/>
  <c r="AT87" i="31" s="1"/>
  <c r="AV84" i="31"/>
  <c r="AV87" i="31" s="1"/>
  <c r="AX77" i="31"/>
  <c r="AX79" i="31" s="1"/>
  <c r="AY77" i="31"/>
  <c r="AY79" i="31" s="1"/>
  <c r="AJ105" i="31"/>
  <c r="AJ107" i="31" s="1"/>
  <c r="AS105" i="31"/>
  <c r="AS108" i="31" s="1"/>
  <c r="O105" i="31"/>
  <c r="O108" i="31" s="1"/>
  <c r="AB105" i="31"/>
  <c r="AB107" i="31" s="1"/>
  <c r="S105" i="31"/>
  <c r="S108" i="31" s="1"/>
  <c r="AL98" i="31"/>
  <c r="AL101" i="31" s="1"/>
  <c r="AM112" i="31"/>
  <c r="AM114" i="31" s="1"/>
  <c r="W77" i="31"/>
  <c r="W80" i="31" s="1"/>
  <c r="H98" i="31"/>
  <c r="H101" i="31" s="1"/>
  <c r="V84" i="31"/>
  <c r="V87" i="31" s="1"/>
  <c r="H84" i="31"/>
  <c r="H87" i="31" s="1"/>
  <c r="M77" i="31"/>
  <c r="M80" i="31" s="1"/>
  <c r="Z77" i="31"/>
  <c r="Z79" i="31" s="1"/>
  <c r="K77" i="31"/>
  <c r="K80" i="31" s="1"/>
  <c r="O84" i="31"/>
  <c r="J77" i="31"/>
  <c r="J80" i="31" s="1"/>
  <c r="E77" i="31"/>
  <c r="E80" i="31" s="1"/>
  <c r="AW35" i="31"/>
  <c r="AW37" i="31" s="1"/>
  <c r="AX35" i="31"/>
  <c r="AX38" i="31" s="1"/>
  <c r="AF35" i="31"/>
  <c r="AF37" i="31" s="1"/>
  <c r="J35" i="31"/>
  <c r="J38" i="31" s="1"/>
  <c r="AP35" i="31"/>
  <c r="AP37" i="31" s="1"/>
  <c r="U35" i="31"/>
  <c r="U37" i="31" s="1"/>
  <c r="AE35" i="31"/>
  <c r="AE38" i="31" s="1"/>
  <c r="L35" i="31"/>
  <c r="L38" i="31" s="1"/>
  <c r="AB35" i="31"/>
  <c r="AB37" i="31" s="1"/>
  <c r="S35" i="31"/>
  <c r="S38" i="31" s="1"/>
  <c r="K54" i="31"/>
  <c r="AK105" i="31"/>
  <c r="AK107" i="31" s="1"/>
  <c r="U105" i="31"/>
  <c r="U107" i="31" s="1"/>
  <c r="AS112" i="31"/>
  <c r="AS114" i="31" s="1"/>
  <c r="AI112" i="31"/>
  <c r="AI115" i="31" s="1"/>
  <c r="AN42" i="31"/>
  <c r="AN45" i="31" s="1"/>
  <c r="Y105" i="31"/>
  <c r="Y108" i="31" s="1"/>
  <c r="O42" i="31"/>
  <c r="O45" i="31" s="1"/>
  <c r="AC84" i="31"/>
  <c r="AC86" i="31" s="1"/>
  <c r="AE84" i="31"/>
  <c r="AE86" i="31" s="1"/>
  <c r="N105" i="31"/>
  <c r="N107" i="31" s="1"/>
  <c r="R105" i="31"/>
  <c r="R107" i="31" s="1"/>
  <c r="Q84" i="31"/>
  <c r="Q87" i="31" s="1"/>
  <c r="Q77" i="31"/>
  <c r="Q80" i="31" s="1"/>
  <c r="G77" i="31"/>
  <c r="G80" i="31" s="1"/>
  <c r="F84" i="31"/>
  <c r="F87" i="31" s="1"/>
  <c r="X77" i="31"/>
  <c r="X79" i="31" s="1"/>
  <c r="F77" i="31"/>
  <c r="F79" i="31" s="1"/>
  <c r="AO105" i="31"/>
  <c r="AO107" i="31" s="1"/>
  <c r="N84" i="31"/>
  <c r="N87" i="31" s="1"/>
  <c r="G42" i="31"/>
  <c r="G44" i="31" s="1"/>
  <c r="AO84" i="31"/>
  <c r="AO87" i="31" s="1"/>
  <c r="AL77" i="31"/>
  <c r="AL80" i="31" s="1"/>
  <c r="R77" i="31"/>
  <c r="R80" i="31" s="1"/>
  <c r="AF54" i="31"/>
  <c r="S54" i="31"/>
  <c r="I105" i="31"/>
  <c r="I107" i="31" s="1"/>
  <c r="AP84" i="31"/>
  <c r="AP87" i="31" s="1"/>
  <c r="Z84" i="31"/>
  <c r="Z87" i="31" s="1"/>
  <c r="AU77" i="31"/>
  <c r="AU80" i="31" s="1"/>
  <c r="AM105" i="31"/>
  <c r="AM107" i="31" s="1"/>
  <c r="D98" i="31"/>
  <c r="D100" i="31" s="1"/>
  <c r="I84" i="31"/>
  <c r="I87" i="31" s="1"/>
  <c r="M54" i="31"/>
  <c r="U98" i="31"/>
  <c r="U101" i="31" s="1"/>
  <c r="AA55" i="31"/>
  <c r="AR55" i="31"/>
  <c r="N55" i="31"/>
  <c r="T42" i="31"/>
  <c r="T45" i="31" s="1"/>
  <c r="K112" i="31"/>
  <c r="K115" i="31" s="1"/>
  <c r="AR84" i="31"/>
  <c r="AR87" i="31" s="1"/>
  <c r="AO98" i="31"/>
  <c r="AO100" i="31" s="1"/>
  <c r="AQ98" i="31"/>
  <c r="AQ101" i="31" s="1"/>
  <c r="V98" i="31"/>
  <c r="V101" i="31" s="1"/>
  <c r="AJ98" i="31"/>
  <c r="AJ100" i="31" s="1"/>
  <c r="AT98" i="31"/>
  <c r="AT100" i="31" s="1"/>
  <c r="AE55" i="31"/>
  <c r="M55" i="31"/>
  <c r="AD55" i="31"/>
  <c r="AT54" i="31"/>
  <c r="S112" i="31"/>
  <c r="S115" i="31" s="1"/>
  <c r="AN105" i="31"/>
  <c r="AN107" i="31" s="1"/>
  <c r="AA84" i="31"/>
  <c r="AA87" i="31" s="1"/>
  <c r="AH98" i="31"/>
  <c r="AH101" i="31" s="1"/>
  <c r="H112" i="31"/>
  <c r="H114" i="31" s="1"/>
  <c r="AR105" i="31"/>
  <c r="AR107" i="31" s="1"/>
  <c r="AU42" i="31"/>
  <c r="AU44" i="31" s="1"/>
  <c r="AD112" i="31"/>
  <c r="AD115" i="31" s="1"/>
  <c r="AE112" i="31"/>
  <c r="AE115" i="31" s="1"/>
  <c r="AW112" i="31"/>
  <c r="AW115" i="31" s="1"/>
  <c r="P112" i="31"/>
  <c r="P115" i="31" s="1"/>
  <c r="AC112" i="31"/>
  <c r="AC115" i="31" s="1"/>
  <c r="W112" i="31"/>
  <c r="W115" i="31" s="1"/>
  <c r="AK112" i="31"/>
  <c r="AK115" i="31" s="1"/>
  <c r="AJ112" i="31"/>
  <c r="AJ114" i="31" s="1"/>
  <c r="P105" i="31"/>
  <c r="P107" i="31" s="1"/>
  <c r="AH77" i="31"/>
  <c r="AH80" i="31" s="1"/>
  <c r="AG84" i="31"/>
  <c r="AG87" i="31" s="1"/>
  <c r="AI84" i="31"/>
  <c r="AI87" i="31" s="1"/>
  <c r="AS84" i="31"/>
  <c r="AS87" i="31" s="1"/>
  <c r="AU84" i="31"/>
  <c r="AU87" i="31" s="1"/>
  <c r="AL84" i="31"/>
  <c r="AL86" i="31" s="1"/>
  <c r="AO77" i="31"/>
  <c r="AO80" i="31" s="1"/>
  <c r="AC77" i="31"/>
  <c r="AC80" i="31" s="1"/>
  <c r="AP77" i="31"/>
  <c r="AP79" i="31" s="1"/>
  <c r="AV77" i="31"/>
  <c r="AV80" i="31" s="1"/>
  <c r="AP105" i="31"/>
  <c r="AP108" i="31" s="1"/>
  <c r="M105" i="31"/>
  <c r="M107" i="31" s="1"/>
  <c r="AD105" i="31"/>
  <c r="AD108" i="31" s="1"/>
  <c r="AU105" i="31"/>
  <c r="AU107" i="31" s="1"/>
  <c r="Q105" i="31"/>
  <c r="Q108" i="31" s="1"/>
  <c r="AH105" i="31"/>
  <c r="AH108" i="31" s="1"/>
  <c r="AY105" i="31"/>
  <c r="AY107" i="31" s="1"/>
  <c r="J98" i="31"/>
  <c r="J101" i="31" s="1"/>
  <c r="T84" i="31"/>
  <c r="T87" i="31" s="1"/>
  <c r="AB77" i="31"/>
  <c r="AB79" i="31" s="1"/>
  <c r="V77" i="31"/>
  <c r="V79" i="31" s="1"/>
  <c r="L98" i="31"/>
  <c r="L100" i="31" s="1"/>
  <c r="M84" i="31"/>
  <c r="M86" i="31" s="1"/>
  <c r="H77" i="31"/>
  <c r="H79" i="31" s="1"/>
  <c r="T105" i="31"/>
  <c r="T108" i="31" s="1"/>
  <c r="E84" i="31"/>
  <c r="E87" i="31" s="1"/>
  <c r="U77" i="31"/>
  <c r="U79" i="31" s="1"/>
  <c r="N98" i="31"/>
  <c r="N101" i="31" s="1"/>
  <c r="P84" i="31"/>
  <c r="P86" i="31" s="1"/>
  <c r="I77" i="31"/>
  <c r="I79" i="31" s="1"/>
  <c r="X112" i="31"/>
  <c r="X114" i="31" s="1"/>
  <c r="K84" i="31"/>
  <c r="K87" i="31" s="1"/>
  <c r="U84" i="31"/>
  <c r="U87" i="31" s="1"/>
  <c r="J54" i="31"/>
  <c r="P54" i="31"/>
  <c r="AP112" i="31"/>
  <c r="AP115" i="31" s="1"/>
  <c r="M112" i="31"/>
  <c r="M115" i="31" s="1"/>
  <c r="J84" i="31"/>
  <c r="J86" i="31" s="1"/>
  <c r="F98" i="31"/>
  <c r="F100" i="31" s="1"/>
  <c r="G98" i="31"/>
  <c r="G101" i="31" s="1"/>
  <c r="AY54" i="31"/>
  <c r="V54" i="31"/>
  <c r="AK54" i="31"/>
  <c r="Q54" i="31"/>
  <c r="AB54" i="31"/>
  <c r="AB56" i="31" s="1"/>
  <c r="H54" i="31"/>
  <c r="AA54" i="31"/>
  <c r="N54" i="31"/>
  <c r="E54" i="31"/>
  <c r="T54" i="31"/>
  <c r="W54" i="31"/>
  <c r="F54" i="31"/>
  <c r="L54" i="31"/>
  <c r="G54" i="31"/>
  <c r="G56" i="31" s="1"/>
  <c r="AL54" i="31"/>
  <c r="R54" i="31"/>
  <c r="AG54" i="31"/>
  <c r="I54" i="31"/>
  <c r="X54" i="31"/>
  <c r="D54" i="31"/>
  <c r="AM54" i="31"/>
  <c r="AH54" i="31"/>
  <c r="Y54" i="31"/>
  <c r="O54" i="31"/>
  <c r="AD54" i="31"/>
  <c r="U54" i="31"/>
  <c r="AJ54" i="31"/>
  <c r="AI54" i="31"/>
  <c r="AO54" i="31"/>
  <c r="W98" i="31"/>
  <c r="W100" i="31" s="1"/>
  <c r="Y84" i="31"/>
  <c r="Y87" i="31" s="1"/>
  <c r="X42" i="31"/>
  <c r="X45" i="31" s="1"/>
  <c r="V42" i="31"/>
  <c r="V44" i="31" s="1"/>
  <c r="AG112" i="31"/>
  <c r="AG114" i="31" s="1"/>
  <c r="T112" i="31"/>
  <c r="T115" i="31" s="1"/>
  <c r="Y98" i="31"/>
  <c r="Y101" i="31" s="1"/>
  <c r="AA98" i="31"/>
  <c r="AA101" i="31" s="1"/>
  <c r="T98" i="31"/>
  <c r="T100" i="31" s="1"/>
  <c r="Z98" i="31"/>
  <c r="Z101" i="31" s="1"/>
  <c r="L55" i="31"/>
  <c r="AC55" i="31"/>
  <c r="AT55" i="31"/>
  <c r="AN112" i="31"/>
  <c r="AN114" i="31" s="1"/>
  <c r="W105" i="31"/>
  <c r="W107" i="31" s="1"/>
  <c r="AQ112" i="31"/>
  <c r="AQ114" i="31" s="1"/>
  <c r="AR98" i="31"/>
  <c r="AR100" i="31" s="1"/>
  <c r="AE98" i="31"/>
  <c r="AE101" i="31" s="1"/>
  <c r="I112" i="31"/>
  <c r="I115" i="31" s="1"/>
  <c r="AY42" i="31"/>
  <c r="AY44" i="31" s="1"/>
  <c r="Q42" i="31"/>
  <c r="Q44" i="31" s="1"/>
  <c r="O112" i="31"/>
  <c r="O115" i="31" s="1"/>
  <c r="L112" i="31"/>
  <c r="L115" i="31" s="1"/>
  <c r="AY112" i="31"/>
  <c r="AY115" i="31" s="1"/>
  <c r="R112" i="31"/>
  <c r="R115" i="31" s="1"/>
  <c r="AF112" i="31"/>
  <c r="AF115" i="31" s="1"/>
  <c r="N112" i="31"/>
  <c r="N115" i="31" s="1"/>
  <c r="AA112" i="31"/>
  <c r="AA114" i="31" s="1"/>
  <c r="V112" i="31"/>
  <c r="V115" i="31" s="1"/>
  <c r="AU98" i="31"/>
  <c r="AU101" i="31" s="1"/>
  <c r="AQ84" i="31"/>
  <c r="AQ86" i="31" s="1"/>
  <c r="Z112" i="31"/>
  <c r="Z114" i="31" s="1"/>
  <c r="X105" i="31"/>
  <c r="X107" i="31" s="1"/>
  <c r="J112" i="31"/>
  <c r="J115" i="31" s="1"/>
  <c r="AW84" i="31"/>
  <c r="AW87" i="31" s="1"/>
  <c r="AY84" i="31"/>
  <c r="AY87" i="31" s="1"/>
  <c r="AD84" i="31"/>
  <c r="AD87" i="31" s="1"/>
  <c r="AB84" i="31"/>
  <c r="AB87" i="31" s="1"/>
  <c r="AM84" i="31"/>
  <c r="AM87" i="31" s="1"/>
  <c r="AE77" i="31"/>
  <c r="AE80" i="31" s="1"/>
  <c r="AI77" i="31"/>
  <c r="AI80" i="31" s="1"/>
  <c r="AG77" i="31"/>
  <c r="AG80" i="31" s="1"/>
  <c r="AA105" i="31"/>
  <c r="AA108" i="31" s="1"/>
  <c r="AC105" i="31"/>
  <c r="AC107" i="31" s="1"/>
  <c r="AT105" i="31"/>
  <c r="AT108" i="31" s="1"/>
  <c r="AQ105" i="31"/>
  <c r="AQ108" i="31" s="1"/>
  <c r="AG105" i="31"/>
  <c r="AG107" i="31" s="1"/>
  <c r="AX105" i="31"/>
  <c r="AX107" i="31" s="1"/>
  <c r="G84" i="31"/>
  <c r="G87" i="31" s="1"/>
  <c r="X84" i="31"/>
  <c r="X86" i="31" s="1"/>
  <c r="L77" i="31"/>
  <c r="L79" i="31" s="1"/>
  <c r="AT77" i="31"/>
  <c r="AT80" i="31" s="1"/>
  <c r="K98" i="31"/>
  <c r="K101" i="31" s="1"/>
  <c r="S84" i="31"/>
  <c r="S86" i="31" s="1"/>
  <c r="D84" i="31"/>
  <c r="D86" i="31" s="1"/>
  <c r="AB98" i="31"/>
  <c r="AB100" i="31" s="1"/>
  <c r="AK77" i="31"/>
  <c r="AK79" i="31" s="1"/>
  <c r="S77" i="31"/>
  <c r="S79" i="31" s="1"/>
  <c r="M98" i="31"/>
  <c r="M101" i="31" s="1"/>
  <c r="AL105" i="31"/>
  <c r="AL107" i="31" s="1"/>
  <c r="P77" i="31"/>
  <c r="P80" i="31" s="1"/>
  <c r="D77" i="31"/>
  <c r="D79" i="31" s="1"/>
  <c r="I98" i="31"/>
  <c r="I101" i="31" s="1"/>
  <c r="L84" i="31"/>
  <c r="L87" i="31" s="1"/>
  <c r="AA77" i="31"/>
  <c r="AA80" i="31" s="1"/>
  <c r="R84" i="31"/>
  <c r="R87" i="31" s="1"/>
  <c r="O77" i="31"/>
  <c r="O79" i="31" s="1"/>
  <c r="AC54" i="31"/>
  <c r="AE54" i="31"/>
  <c r="AP54" i="31"/>
  <c r="AU54" i="31"/>
  <c r="W55" i="31"/>
  <c r="W56" i="31" s="1"/>
  <c r="W58" i="31" s="1"/>
  <c r="AQ55" i="31"/>
  <c r="AU55" i="31"/>
  <c r="P55" i="31"/>
  <c r="P56" i="31" s="1"/>
  <c r="P58" i="31" s="1"/>
  <c r="AF55" i="31"/>
  <c r="AF56" i="31" s="1"/>
  <c r="AF58" i="31" s="1"/>
  <c r="AV55" i="31"/>
  <c r="AV56" i="31" s="1"/>
  <c r="AV59" i="31" s="1"/>
  <c r="Q55" i="31"/>
  <c r="AG55" i="31"/>
  <c r="AW55" i="31"/>
  <c r="R55" i="31"/>
  <c r="AH55" i="31"/>
  <c r="AH56" i="31" s="1"/>
  <c r="AH58" i="31" s="1"/>
  <c r="AX55" i="31"/>
  <c r="AX56" i="31" s="1"/>
  <c r="AX59" i="31" s="1"/>
  <c r="AR54" i="31"/>
  <c r="AX54" i="31"/>
  <c r="AQ54" i="31"/>
  <c r="S55" i="31"/>
  <c r="S56" i="31" s="1"/>
  <c r="S58" i="31" s="1"/>
  <c r="AM55" i="31"/>
  <c r="AM56" i="31" s="1"/>
  <c r="AM58" i="31" s="1"/>
  <c r="AI55" i="31"/>
  <c r="D55" i="31"/>
  <c r="T55" i="31"/>
  <c r="T56" i="31" s="1"/>
  <c r="T58" i="31" s="1"/>
  <c r="AJ55" i="31"/>
  <c r="AJ56" i="31" s="1"/>
  <c r="AJ58" i="31" s="1"/>
  <c r="E55" i="31"/>
  <c r="U55" i="31"/>
  <c r="U56" i="31" s="1"/>
  <c r="U58" i="31" s="1"/>
  <c r="AK55" i="31"/>
  <c r="AK56" i="31" s="1"/>
  <c r="AK59" i="31" s="1"/>
  <c r="F55" i="31"/>
  <c r="V55" i="31"/>
  <c r="V56" i="31" s="1"/>
  <c r="V58" i="31" s="1"/>
  <c r="AL55" i="31"/>
  <c r="AL56" i="31" s="1"/>
  <c r="AL59" i="31" s="1"/>
  <c r="AN54" i="31"/>
  <c r="AW54" i="31"/>
  <c r="AY55" i="31"/>
  <c r="K55" i="31"/>
  <c r="K56" i="31" s="1"/>
  <c r="K59" i="31" s="1"/>
  <c r="O55" i="31"/>
  <c r="O56" i="31" s="1"/>
  <c r="O59" i="31" s="1"/>
  <c r="H55" i="31"/>
  <c r="H56" i="31" s="1"/>
  <c r="H59" i="31" s="1"/>
  <c r="X55" i="31"/>
  <c r="X56" i="31" s="1"/>
  <c r="X58" i="31" s="1"/>
  <c r="AN55" i="31"/>
  <c r="I55" i="31"/>
  <c r="I56" i="31" s="1"/>
  <c r="I58" i="31" s="1"/>
  <c r="Y55" i="31"/>
  <c r="Y56" i="31" s="1"/>
  <c r="Y58" i="31" s="1"/>
  <c r="AO55" i="31"/>
  <c r="J55" i="31"/>
  <c r="J56" i="31" s="1"/>
  <c r="J58" i="31" s="1"/>
  <c r="Z55" i="31"/>
  <c r="Z56" i="31" s="1"/>
  <c r="Z59" i="31" s="1"/>
  <c r="AP55" i="31"/>
  <c r="AP56" i="31" s="1"/>
  <c r="AP58" i="31" s="1"/>
  <c r="AS54" i="31"/>
  <c r="X91" i="31"/>
  <c r="X93" i="31" s="1"/>
  <c r="AT91" i="31"/>
  <c r="AT94" i="31" s="1"/>
  <c r="AL91" i="31"/>
  <c r="AL93" i="31" s="1"/>
  <c r="P91" i="31"/>
  <c r="P94" i="31" s="1"/>
  <c r="U91" i="31"/>
  <c r="U93" i="31" s="1"/>
  <c r="K91" i="31"/>
  <c r="K93" i="31" s="1"/>
  <c r="I91" i="31"/>
  <c r="I93" i="31" s="1"/>
  <c r="AQ91" i="31"/>
  <c r="AQ93" i="31" s="1"/>
  <c r="AP91" i="31"/>
  <c r="AP94" i="31" s="1"/>
  <c r="AX91" i="31"/>
  <c r="AX94" i="31" s="1"/>
  <c r="AC91" i="31"/>
  <c r="AC93" i="31" s="1"/>
  <c r="M91" i="31"/>
  <c r="M93" i="31" s="1"/>
  <c r="O91" i="31"/>
  <c r="O94" i="31" s="1"/>
  <c r="F91" i="31"/>
  <c r="F93" i="31" s="1"/>
  <c r="D91" i="31"/>
  <c r="D93" i="31" s="1"/>
  <c r="Y91" i="31"/>
  <c r="Y93" i="31" s="1"/>
  <c r="R91" i="31"/>
  <c r="R94" i="31" s="1"/>
  <c r="AI91" i="31"/>
  <c r="AI94" i="31" s="1"/>
  <c r="E91" i="31"/>
  <c r="E93" i="31" s="1"/>
  <c r="AM91" i="31"/>
  <c r="AM93" i="31" s="1"/>
  <c r="Z91" i="31"/>
  <c r="Z93" i="31" s="1"/>
  <c r="AW91" i="31"/>
  <c r="AW93" i="31" s="1"/>
  <c r="S91" i="31"/>
  <c r="S93" i="31" s="1"/>
  <c r="AE91" i="31"/>
  <c r="AE93" i="31" s="1"/>
  <c r="AB91" i="31"/>
  <c r="AB94" i="31" s="1"/>
  <c r="Q91" i="31"/>
  <c r="Q94" i="31" s="1"/>
  <c r="AJ91" i="31"/>
  <c r="AJ94" i="31" s="1"/>
  <c r="W91" i="31"/>
  <c r="W94" i="31" s="1"/>
  <c r="AG91" i="31"/>
  <c r="AG94" i="31" s="1"/>
  <c r="AD91" i="31"/>
  <c r="AD93" i="31" s="1"/>
  <c r="AO91" i="31"/>
  <c r="AO94" i="31" s="1"/>
  <c r="AN91" i="31"/>
  <c r="AN94" i="31" s="1"/>
  <c r="AA91" i="31"/>
  <c r="AA93" i="31" s="1"/>
  <c r="V91" i="31"/>
  <c r="V93" i="31" s="1"/>
  <c r="AF91" i="31"/>
  <c r="AF93" i="31" s="1"/>
  <c r="J91" i="31"/>
  <c r="J94" i="31" s="1"/>
  <c r="AK91" i="31"/>
  <c r="AK94" i="31" s="1"/>
  <c r="T91" i="31"/>
  <c r="T94" i="31" s="1"/>
  <c r="G91" i="31"/>
  <c r="G93" i="31" s="1"/>
  <c r="AV91" i="31"/>
  <c r="AV94" i="31" s="1"/>
  <c r="L91" i="31"/>
  <c r="L93" i="31" s="1"/>
  <c r="AR91" i="31"/>
  <c r="AR94" i="31" s="1"/>
  <c r="AU91" i="31"/>
  <c r="AU94" i="31" s="1"/>
  <c r="AL42" i="31"/>
  <c r="AL45" i="31" s="1"/>
  <c r="J42" i="31"/>
  <c r="J45" i="31" s="1"/>
  <c r="J11" i="31"/>
  <c r="H20" i="31"/>
  <c r="H18" i="31"/>
  <c r="J25" i="31"/>
  <c r="H42" i="31"/>
  <c r="H45" i="31" s="1"/>
  <c r="H10" i="31"/>
  <c r="D42" i="31"/>
  <c r="D45" i="31" s="1"/>
  <c r="AH42" i="31"/>
  <c r="AH45" i="31" s="1"/>
  <c r="I42" i="31"/>
  <c r="I44" i="31" s="1"/>
  <c r="M42" i="31"/>
  <c r="M45" i="31" s="1"/>
  <c r="AV42" i="31"/>
  <c r="AV44" i="31" s="1"/>
  <c r="R42" i="31"/>
  <c r="R45" i="31" s="1"/>
  <c r="L42" i="31"/>
  <c r="L44" i="31" s="1"/>
  <c r="AT42" i="31"/>
  <c r="AT45" i="31" s="1"/>
  <c r="AJ42" i="31"/>
  <c r="AJ44" i="31" s="1"/>
  <c r="S42" i="31"/>
  <c r="S44" i="31" s="1"/>
  <c r="K42" i="31"/>
  <c r="K44" i="31" s="1"/>
  <c r="AA42" i="31"/>
  <c r="AA44" i="31" s="1"/>
  <c r="AS42" i="31"/>
  <c r="AS45" i="31" s="1"/>
  <c r="AR42" i="31"/>
  <c r="AR45" i="31" s="1"/>
  <c r="AM42" i="31"/>
  <c r="AM44" i="31" s="1"/>
  <c r="U42" i="31"/>
  <c r="U44" i="31" s="1"/>
  <c r="AF42" i="31"/>
  <c r="AF44" i="31" s="1"/>
  <c r="AE42" i="31"/>
  <c r="AE44" i="31" s="1"/>
  <c r="Y42" i="31"/>
  <c r="Y45" i="31" s="1"/>
  <c r="AI42" i="31"/>
  <c r="AI44" i="31" s="1"/>
  <c r="AD42" i="31"/>
  <c r="AD45" i="31" s="1"/>
  <c r="P42" i="31"/>
  <c r="P44" i="31" s="1"/>
  <c r="AG42" i="31"/>
  <c r="AG45" i="31" s="1"/>
  <c r="AX42" i="31"/>
  <c r="AX45" i="31" s="1"/>
  <c r="AC42" i="31"/>
  <c r="AC44" i="31" s="1"/>
  <c r="W42" i="31"/>
  <c r="W44" i="31" s="1"/>
  <c r="AK42" i="31"/>
  <c r="AK44" i="31" s="1"/>
  <c r="AO42" i="31"/>
  <c r="AO44" i="31" s="1"/>
  <c r="Z42" i="31"/>
  <c r="Z45" i="31" s="1"/>
  <c r="F42" i="31"/>
  <c r="F45" i="31" s="1"/>
  <c r="AO35" i="31"/>
  <c r="AO37" i="31" s="1"/>
  <c r="T35" i="31"/>
  <c r="T37" i="31" s="1"/>
  <c r="AA35" i="31"/>
  <c r="AA38" i="31" s="1"/>
  <c r="AQ35" i="31"/>
  <c r="AQ38" i="31" s="1"/>
  <c r="H35" i="31"/>
  <c r="H38" i="31" s="1"/>
  <c r="AN35" i="31"/>
  <c r="AN37" i="31" s="1"/>
  <c r="AG35" i="31"/>
  <c r="AG38" i="31" s="1"/>
  <c r="O35" i="31"/>
  <c r="O38" i="31" s="1"/>
  <c r="AU35" i="31"/>
  <c r="AU37" i="31" s="1"/>
  <c r="AR35" i="31"/>
  <c r="AR37" i="31" s="1"/>
  <c r="AW136" i="31"/>
  <c r="P136" i="31"/>
  <c r="AL66" i="31"/>
  <c r="AL65" i="31"/>
  <c r="G115" i="31"/>
  <c r="G114" i="31"/>
  <c r="D114" i="31"/>
  <c r="D115" i="31"/>
  <c r="N30" i="31" s="1"/>
  <c r="J87" i="31"/>
  <c r="U52" i="31"/>
  <c r="U51" i="31"/>
  <c r="E52" i="31"/>
  <c r="E51" i="31"/>
  <c r="N52" i="31"/>
  <c r="N51" i="31"/>
  <c r="AD52" i="31"/>
  <c r="AT52" i="31"/>
  <c r="AT51" i="31"/>
  <c r="O52" i="31"/>
  <c r="AU51" i="31"/>
  <c r="AU52" i="31"/>
  <c r="L52" i="31"/>
  <c r="L51" i="31"/>
  <c r="AB52" i="31"/>
  <c r="AB51" i="31"/>
  <c r="AR52" i="31"/>
  <c r="AR51" i="31"/>
  <c r="AS80" i="31"/>
  <c r="AS79" i="31"/>
  <c r="D107" i="31"/>
  <c r="D108" i="31"/>
  <c r="N28" i="31" s="1"/>
  <c r="G108" i="31"/>
  <c r="G107" i="31"/>
  <c r="AF73" i="31"/>
  <c r="AF72" i="31"/>
  <c r="AJ72" i="31"/>
  <c r="AJ73" i="31"/>
  <c r="L72" i="31"/>
  <c r="L73" i="31"/>
  <c r="I72" i="31"/>
  <c r="I73" i="31"/>
  <c r="Y72" i="31"/>
  <c r="Y73" i="31"/>
  <c r="AO72" i="31"/>
  <c r="AO73" i="31"/>
  <c r="J73" i="31"/>
  <c r="J72" i="31"/>
  <c r="Z73" i="31"/>
  <c r="Z72" i="31"/>
  <c r="AP73" i="31"/>
  <c r="AP72" i="31"/>
  <c r="K73" i="31"/>
  <c r="K72" i="31"/>
  <c r="AA73" i="31"/>
  <c r="AA72" i="31"/>
  <c r="AQ73" i="31"/>
  <c r="AQ72" i="31"/>
  <c r="M37" i="31"/>
  <c r="M38" i="31"/>
  <c r="Q37" i="31"/>
  <c r="Q38" i="31"/>
  <c r="Z38" i="31"/>
  <c r="Z37" i="31"/>
  <c r="K38" i="31"/>
  <c r="K37" i="31"/>
  <c r="X37" i="31"/>
  <c r="X38" i="31"/>
  <c r="E65" i="31"/>
  <c r="E66" i="31"/>
  <c r="R66" i="31"/>
  <c r="R65" i="31"/>
  <c r="S66" i="31"/>
  <c r="S65" i="31"/>
  <c r="AY66" i="31"/>
  <c r="AY65" i="31"/>
  <c r="V66" i="31"/>
  <c r="V65" i="31"/>
  <c r="D65" i="31"/>
  <c r="D66" i="31"/>
  <c r="AE66" i="31"/>
  <c r="AE65" i="31"/>
  <c r="P66" i="31"/>
  <c r="P65" i="31"/>
  <c r="AF66" i="31"/>
  <c r="AF65" i="31"/>
  <c r="AV66" i="31"/>
  <c r="AV65" i="31"/>
  <c r="U65" i="31"/>
  <c r="U66" i="31"/>
  <c r="AK65" i="31"/>
  <c r="AK66" i="31"/>
  <c r="N93" i="31"/>
  <c r="N94" i="31"/>
  <c r="E44" i="31"/>
  <c r="E45" i="31"/>
  <c r="F115" i="31"/>
  <c r="F114" i="31"/>
  <c r="N86" i="31"/>
  <c r="W87" i="31"/>
  <c r="W86" i="31"/>
  <c r="I52" i="31"/>
  <c r="I51" i="31"/>
  <c r="AK52" i="31"/>
  <c r="AK51" i="31"/>
  <c r="M52" i="31"/>
  <c r="M51" i="31"/>
  <c r="AW52" i="31"/>
  <c r="AW51" i="31"/>
  <c r="AH52" i="31"/>
  <c r="AH51" i="31"/>
  <c r="AX52" i="31"/>
  <c r="AI51" i="31"/>
  <c r="AI52" i="31"/>
  <c r="AY51" i="31"/>
  <c r="AY52" i="31"/>
  <c r="P52" i="31"/>
  <c r="P51" i="31"/>
  <c r="AW80" i="31"/>
  <c r="AW79" i="31"/>
  <c r="F108" i="31"/>
  <c r="F107" i="31"/>
  <c r="K108" i="31"/>
  <c r="K107" i="31"/>
  <c r="AV73" i="31"/>
  <c r="AV72" i="31"/>
  <c r="H73" i="31"/>
  <c r="H72" i="31"/>
  <c r="AB72" i="31"/>
  <c r="AB73" i="31"/>
  <c r="M72" i="31"/>
  <c r="M73" i="31"/>
  <c r="AC72" i="31"/>
  <c r="AC73" i="31"/>
  <c r="AS72" i="31"/>
  <c r="AS73" i="31"/>
  <c r="N73" i="31"/>
  <c r="N72" i="31"/>
  <c r="AD73" i="31"/>
  <c r="AD72" i="31"/>
  <c r="AT73" i="31"/>
  <c r="AT72" i="31"/>
  <c r="O73" i="31"/>
  <c r="O72" i="31"/>
  <c r="AE73" i="31"/>
  <c r="AE72" i="31"/>
  <c r="AU73" i="31"/>
  <c r="AU72" i="31"/>
  <c r="AG101" i="31"/>
  <c r="AG100" i="31"/>
  <c r="P100" i="31"/>
  <c r="P101" i="31"/>
  <c r="AX101" i="31"/>
  <c r="AX100" i="31"/>
  <c r="AC37" i="31"/>
  <c r="AC38" i="31"/>
  <c r="N38" i="31"/>
  <c r="N37" i="31"/>
  <c r="AD38" i="31"/>
  <c r="AD37" i="31"/>
  <c r="AT38" i="31"/>
  <c r="AT37" i="31"/>
  <c r="AH66" i="31"/>
  <c r="AH65" i="31"/>
  <c r="AX66" i="31"/>
  <c r="AX65" i="31"/>
  <c r="AA66" i="31"/>
  <c r="AA65" i="31"/>
  <c r="AD66" i="31"/>
  <c r="AD65" i="31"/>
  <c r="H66" i="31"/>
  <c r="H65" i="31"/>
  <c r="AM66" i="31"/>
  <c r="AM65" i="31"/>
  <c r="T65" i="31"/>
  <c r="T66" i="31"/>
  <c r="AJ65" i="31"/>
  <c r="AJ66" i="31"/>
  <c r="I65" i="31"/>
  <c r="I66" i="31"/>
  <c r="Y65" i="31"/>
  <c r="Y66" i="31"/>
  <c r="AO65" i="31"/>
  <c r="AO66" i="31"/>
  <c r="H93" i="31"/>
  <c r="H94" i="31"/>
  <c r="E101" i="31"/>
  <c r="E100" i="31"/>
  <c r="AI79" i="31"/>
  <c r="AK136" i="31"/>
  <c r="AQ136" i="31"/>
  <c r="AP45" i="31"/>
  <c r="AP44" i="31"/>
  <c r="X100" i="31"/>
  <c r="X101" i="31"/>
  <c r="AP101" i="31"/>
  <c r="AP100" i="31"/>
  <c r="F52" i="31"/>
  <c r="F51" i="31"/>
  <c r="V52" i="31"/>
  <c r="V51" i="31"/>
  <c r="AL52" i="31"/>
  <c r="AL51" i="31"/>
  <c r="G51" i="31"/>
  <c r="G52" i="31"/>
  <c r="W51" i="31"/>
  <c r="W52" i="31"/>
  <c r="AM51" i="31"/>
  <c r="AM52" i="31"/>
  <c r="D52" i="31"/>
  <c r="D51" i="31"/>
  <c r="T52" i="31"/>
  <c r="T51" i="31"/>
  <c r="AJ52" i="31"/>
  <c r="AJ51" i="31"/>
  <c r="N80" i="31"/>
  <c r="N79" i="31"/>
  <c r="U80" i="31"/>
  <c r="H107" i="31"/>
  <c r="H108" i="31"/>
  <c r="J108" i="31"/>
  <c r="J107" i="31"/>
  <c r="D72" i="31"/>
  <c r="D73" i="31"/>
  <c r="X73" i="31"/>
  <c r="X72" i="31"/>
  <c r="AR72" i="31"/>
  <c r="AR73" i="31"/>
  <c r="Q72" i="31"/>
  <c r="Q73" i="31"/>
  <c r="AG72" i="31"/>
  <c r="AG73" i="31"/>
  <c r="AW72" i="31"/>
  <c r="AW73" i="31"/>
  <c r="R73" i="31"/>
  <c r="R72" i="31"/>
  <c r="AH73" i="31"/>
  <c r="AH72" i="31"/>
  <c r="AX73" i="31"/>
  <c r="AX72" i="31"/>
  <c r="S73" i="31"/>
  <c r="S72" i="31"/>
  <c r="AI73" i="31"/>
  <c r="AI72" i="31"/>
  <c r="AY73" i="31"/>
  <c r="AY72" i="31"/>
  <c r="AS37" i="31"/>
  <c r="AS38" i="31"/>
  <c r="AK37" i="31"/>
  <c r="AK38" i="31"/>
  <c r="R38" i="31"/>
  <c r="R37" i="31"/>
  <c r="AH38" i="31"/>
  <c r="AH37" i="31"/>
  <c r="AI38" i="31"/>
  <c r="AI37" i="31"/>
  <c r="AY38" i="31"/>
  <c r="AY37" i="31"/>
  <c r="P37" i="31"/>
  <c r="P38" i="31"/>
  <c r="AV37" i="31"/>
  <c r="AV38" i="31"/>
  <c r="J66" i="31"/>
  <c r="J65" i="31"/>
  <c r="F66" i="31"/>
  <c r="F65" i="31"/>
  <c r="AI66" i="31"/>
  <c r="AI65" i="31"/>
  <c r="G66" i="31"/>
  <c r="G65" i="31"/>
  <c r="O66" i="31"/>
  <c r="O65" i="31"/>
  <c r="AU66" i="31"/>
  <c r="AU65" i="31"/>
  <c r="X66" i="31"/>
  <c r="X65" i="31"/>
  <c r="AN66" i="31"/>
  <c r="AN65" i="31"/>
  <c r="M65" i="31"/>
  <c r="M66" i="31"/>
  <c r="AC65" i="31"/>
  <c r="AC66" i="31"/>
  <c r="AS65" i="31"/>
  <c r="AS66" i="31"/>
  <c r="AH93" i="31"/>
  <c r="AH94" i="31"/>
  <c r="AS94" i="31"/>
  <c r="AS93" i="31"/>
  <c r="AH87" i="31"/>
  <c r="AH86" i="31"/>
  <c r="AZ136" i="31"/>
  <c r="AK80" i="31"/>
  <c r="E115" i="31"/>
  <c r="E114" i="31"/>
  <c r="AO52" i="31"/>
  <c r="AO51" i="31"/>
  <c r="AC52" i="31"/>
  <c r="AC51" i="31"/>
  <c r="Q52" i="31"/>
  <c r="Q51" i="31"/>
  <c r="J52" i="31"/>
  <c r="J51" i="31"/>
  <c r="AP52" i="31"/>
  <c r="AP51" i="31"/>
  <c r="K51" i="31"/>
  <c r="K52" i="31"/>
  <c r="AA51" i="31"/>
  <c r="AA52" i="31"/>
  <c r="X52" i="31"/>
  <c r="X51" i="31"/>
  <c r="AN52" i="31"/>
  <c r="AN51" i="31"/>
  <c r="T80" i="31"/>
  <c r="Y80" i="31"/>
  <c r="Y79" i="31"/>
  <c r="L107" i="31"/>
  <c r="L108" i="31"/>
  <c r="AM101" i="31"/>
  <c r="P73" i="31"/>
  <c r="P72" i="31"/>
  <c r="T72" i="31"/>
  <c r="T73" i="31"/>
  <c r="AN73" i="31"/>
  <c r="AN72" i="31"/>
  <c r="E72" i="31"/>
  <c r="E73" i="31"/>
  <c r="U72" i="31"/>
  <c r="U73" i="31"/>
  <c r="AK72" i="31"/>
  <c r="AK73" i="31"/>
  <c r="F73" i="31"/>
  <c r="F72" i="31"/>
  <c r="V73" i="31"/>
  <c r="V72" i="31"/>
  <c r="AL73" i="31"/>
  <c r="AL72" i="31"/>
  <c r="G73" i="31"/>
  <c r="G72" i="31"/>
  <c r="W73" i="31"/>
  <c r="W72" i="31"/>
  <c r="AM73" i="31"/>
  <c r="AM72" i="31"/>
  <c r="I37" i="31"/>
  <c r="I38" i="31"/>
  <c r="Y37" i="31"/>
  <c r="Y38" i="31"/>
  <c r="V38" i="31"/>
  <c r="V37" i="31"/>
  <c r="AL38" i="31"/>
  <c r="AL37" i="31"/>
  <c r="G38" i="31"/>
  <c r="G37" i="31"/>
  <c r="W38" i="31"/>
  <c r="W37" i="31"/>
  <c r="AM38" i="31"/>
  <c r="AM37" i="31"/>
  <c r="D38" i="31"/>
  <c r="D37" i="31"/>
  <c r="AJ38" i="31"/>
  <c r="AJ37" i="31"/>
  <c r="Z66" i="31"/>
  <c r="Z65" i="31"/>
  <c r="AP66" i="31"/>
  <c r="AP65" i="31"/>
  <c r="K66" i="31"/>
  <c r="K65" i="31"/>
  <c r="AQ66" i="31"/>
  <c r="AQ65" i="31"/>
  <c r="N66" i="31"/>
  <c r="N65" i="31"/>
  <c r="AT66" i="31"/>
  <c r="AT65" i="31"/>
  <c r="W66" i="31"/>
  <c r="W65" i="31"/>
  <c r="L65" i="31"/>
  <c r="L66" i="31"/>
  <c r="AB65" i="31"/>
  <c r="AB66" i="31"/>
  <c r="AR65" i="31"/>
  <c r="AR66" i="31"/>
  <c r="Q65" i="31"/>
  <c r="Q66" i="31"/>
  <c r="AG65" i="31"/>
  <c r="AG66" i="31"/>
  <c r="AW65" i="31"/>
  <c r="AW66" i="31"/>
  <c r="AY94" i="31"/>
  <c r="AY93" i="31"/>
  <c r="AO115" i="31"/>
  <c r="AC100" i="31"/>
  <c r="AX114" i="31"/>
  <c r="AJ86" i="31"/>
  <c r="AJ87" i="31"/>
  <c r="AQ80" i="31"/>
  <c r="AQ79" i="31"/>
  <c r="AF79" i="31"/>
  <c r="AE107" i="31"/>
  <c r="W79" i="31"/>
  <c r="H86" i="31"/>
  <c r="O87" i="31"/>
  <c r="O86" i="31"/>
  <c r="BF136" i="31"/>
  <c r="J23" i="31"/>
  <c r="J136" i="31"/>
  <c r="BI136" i="31"/>
  <c r="D136" i="31"/>
  <c r="H28" i="31"/>
  <c r="AB136" i="31"/>
  <c r="J7" i="31"/>
  <c r="H16" i="31"/>
  <c r="AH136" i="31"/>
  <c r="Y136" i="31"/>
  <c r="AE136" i="31"/>
  <c r="G136" i="31"/>
  <c r="AN136" i="31"/>
  <c r="AT136" i="31"/>
  <c r="BC136" i="31"/>
  <c r="H30" i="31"/>
  <c r="J29" i="31"/>
  <c r="H22" i="31"/>
  <c r="M136" i="31"/>
  <c r="V136" i="31"/>
  <c r="S136" i="31"/>
  <c r="AS56" i="31" l="1"/>
  <c r="N18" i="31"/>
  <c r="N16" i="31"/>
  <c r="F56" i="31"/>
  <c r="F59" i="31" s="1"/>
  <c r="AE56" i="31"/>
  <c r="AE59" i="31" s="1"/>
  <c r="AS58" i="31"/>
  <c r="AS59" i="31"/>
  <c r="G59" i="31"/>
  <c r="G58" i="31"/>
  <c r="AB59" i="31"/>
  <c r="AB58" i="31"/>
  <c r="AC56" i="31"/>
  <c r="AC58" i="31" s="1"/>
  <c r="AG56" i="31"/>
  <c r="AG58" i="31" s="1"/>
  <c r="AN56" i="31"/>
  <c r="AN59" i="31" s="1"/>
  <c r="D56" i="31"/>
  <c r="D59" i="31" s="1"/>
  <c r="Q56" i="31"/>
  <c r="Q58" i="31" s="1"/>
  <c r="AU56" i="31"/>
  <c r="AU59" i="31" s="1"/>
  <c r="AD56" i="31"/>
  <c r="AD59" i="31" s="1"/>
  <c r="AR56" i="31"/>
  <c r="AW56" i="31"/>
  <c r="AW58" i="31" s="1"/>
  <c r="L56" i="31"/>
  <c r="L58" i="31" s="1"/>
  <c r="N56" i="31"/>
  <c r="N58" i="31" s="1"/>
  <c r="AO56" i="31"/>
  <c r="AO59" i="31" s="1"/>
  <c r="AY56" i="31"/>
  <c r="AY59" i="31" s="1"/>
  <c r="E56" i="31"/>
  <c r="E58" i="31" s="1"/>
  <c r="AI56" i="31"/>
  <c r="AI58" i="31" s="1"/>
  <c r="R56" i="31"/>
  <c r="R58" i="31" s="1"/>
  <c r="AQ56" i="31"/>
  <c r="AQ58" i="31" s="1"/>
  <c r="AT56" i="31"/>
  <c r="AT58" i="31" s="1"/>
  <c r="M56" i="31"/>
  <c r="M58" i="31" s="1"/>
  <c r="AA56" i="31"/>
  <c r="AA58" i="31" s="1"/>
  <c r="S51" i="31"/>
  <c r="E37" i="31"/>
  <c r="AF52" i="31"/>
  <c r="L114" i="31"/>
  <c r="E108" i="31"/>
  <c r="AS51" i="31"/>
  <c r="Y115" i="31"/>
  <c r="AX58" i="31"/>
  <c r="AB115" i="31"/>
  <c r="AP114" i="31"/>
  <c r="AD114" i="31"/>
  <c r="Y52" i="31"/>
  <c r="J30" i="31"/>
  <c r="J114" i="31"/>
  <c r="J28" i="31"/>
  <c r="D101" i="31"/>
  <c r="N26" i="31" s="1"/>
  <c r="AS100" i="31"/>
  <c r="AN101" i="31"/>
  <c r="W101" i="31"/>
  <c r="T101" i="31"/>
  <c r="Q100" i="31"/>
  <c r="J26" i="31"/>
  <c r="AA94" i="31"/>
  <c r="AG93" i="31"/>
  <c r="P93" i="31"/>
  <c r="J24" i="31"/>
  <c r="J22" i="31"/>
  <c r="J20" i="31"/>
  <c r="J18" i="31"/>
  <c r="J16" i="31"/>
  <c r="AK58" i="31"/>
  <c r="P59" i="31"/>
  <c r="O58" i="31"/>
  <c r="AD58" i="31"/>
  <c r="AL58" i="31"/>
  <c r="J14" i="31"/>
  <c r="AQ52" i="31"/>
  <c r="J12" i="31"/>
  <c r="J10" i="31"/>
  <c r="F37" i="31"/>
  <c r="J8" i="31"/>
  <c r="AH115" i="31"/>
  <c r="T114" i="31"/>
  <c r="AJ115" i="31"/>
  <c r="AL114" i="31"/>
  <c r="AK108" i="31"/>
  <c r="AB108" i="31"/>
  <c r="AG108" i="31"/>
  <c r="W108" i="31"/>
  <c r="M108" i="31"/>
  <c r="AW107" i="31"/>
  <c r="AV108" i="31"/>
  <c r="S100" i="31"/>
  <c r="AK100" i="31"/>
  <c r="AL100" i="31"/>
  <c r="AW101" i="31"/>
  <c r="AF86" i="31"/>
  <c r="X87" i="31"/>
  <c r="T86" i="31"/>
  <c r="AR79" i="31"/>
  <c r="S59" i="31"/>
  <c r="Z58" i="31"/>
  <c r="R52" i="31"/>
  <c r="Z52" i="31"/>
  <c r="AE52" i="31"/>
  <c r="AV52" i="31"/>
  <c r="AG52" i="31"/>
  <c r="Q114" i="31"/>
  <c r="AM115" i="31"/>
  <c r="AG115" i="31"/>
  <c r="AU108" i="31"/>
  <c r="X108" i="31"/>
  <c r="Z107" i="31"/>
  <c r="AH107" i="31"/>
  <c r="P108" i="31"/>
  <c r="H100" i="31"/>
  <c r="AI100" i="31"/>
  <c r="R101" i="31"/>
  <c r="AD100" i="31"/>
  <c r="AT101" i="31"/>
  <c r="I100" i="31"/>
  <c r="AF100" i="31"/>
  <c r="AO101" i="31"/>
  <c r="F101" i="31"/>
  <c r="O93" i="31"/>
  <c r="AW94" i="31"/>
  <c r="AT93" i="31"/>
  <c r="AR93" i="31"/>
  <c r="T93" i="31"/>
  <c r="Q93" i="31"/>
  <c r="AI93" i="31"/>
  <c r="K94" i="31"/>
  <c r="AX86" i="31"/>
  <c r="AA86" i="31"/>
  <c r="S87" i="31"/>
  <c r="AR86" i="31"/>
  <c r="M87" i="31"/>
  <c r="AE87" i="31"/>
  <c r="Y86" i="31"/>
  <c r="AQ87" i="31"/>
  <c r="AC87" i="31"/>
  <c r="AW86" i="31"/>
  <c r="AM86" i="31"/>
  <c r="AS86" i="31"/>
  <c r="I86" i="31"/>
  <c r="O80" i="31"/>
  <c r="AN79" i="31"/>
  <c r="AD80" i="31"/>
  <c r="Z80" i="31"/>
  <c r="AM80" i="31"/>
  <c r="AY80" i="31"/>
  <c r="AO79" i="31"/>
  <c r="F80" i="31"/>
  <c r="M79" i="31"/>
  <c r="S80" i="31"/>
  <c r="AU79" i="31"/>
  <c r="V59" i="31"/>
  <c r="E59" i="31"/>
  <c r="H52" i="31"/>
  <c r="N12" i="31" s="1"/>
  <c r="AN44" i="31"/>
  <c r="X44" i="31"/>
  <c r="AB44" i="31"/>
  <c r="AW44" i="31"/>
  <c r="AX37" i="31"/>
  <c r="S37" i="31"/>
  <c r="U38" i="31"/>
  <c r="AX93" i="31"/>
  <c r="E79" i="31"/>
  <c r="K86" i="31"/>
  <c r="M100" i="31"/>
  <c r="D87" i="31"/>
  <c r="N22" i="31" s="1"/>
  <c r="L80" i="31"/>
  <c r="AJ108" i="31"/>
  <c r="AA107" i="31"/>
  <c r="N114" i="31"/>
  <c r="I114" i="31"/>
  <c r="Q79" i="31"/>
  <c r="H80" i="31"/>
  <c r="F94" i="31"/>
  <c r="AC79" i="31"/>
  <c r="I59" i="31"/>
  <c r="Y100" i="31"/>
  <c r="H44" i="31"/>
  <c r="S107" i="31"/>
  <c r="AT86" i="31"/>
  <c r="AV115" i="31"/>
  <c r="N59" i="31"/>
  <c r="AO86" i="31"/>
  <c r="O100" i="31"/>
  <c r="AC114" i="31"/>
  <c r="AH100" i="31"/>
  <c r="AB80" i="31"/>
  <c r="G100" i="31"/>
  <c r="V94" i="31"/>
  <c r="T59" i="31"/>
  <c r="AD94" i="31"/>
  <c r="N100" i="31"/>
  <c r="AF107" i="31"/>
  <c r="AT114" i="31"/>
  <c r="Y107" i="31"/>
  <c r="AH79" i="31"/>
  <c r="AE94" i="31"/>
  <c r="N108" i="31"/>
  <c r="T44" i="31"/>
  <c r="AQ45" i="31"/>
  <c r="AW38" i="31"/>
  <c r="Z115" i="31"/>
  <c r="AT79" i="31"/>
  <c r="AY108" i="31"/>
  <c r="AY45" i="31"/>
  <c r="AB38" i="31"/>
  <c r="AP80" i="31"/>
  <c r="AC108" i="31"/>
  <c r="V80" i="31"/>
  <c r="U86" i="31"/>
  <c r="M114" i="31"/>
  <c r="T107" i="31"/>
  <c r="AU86" i="31"/>
  <c r="L86" i="31"/>
  <c r="AE58" i="31"/>
  <c r="K79" i="31"/>
  <c r="G94" i="31"/>
  <c r="V86" i="31"/>
  <c r="U114" i="31"/>
  <c r="N45" i="31"/>
  <c r="AY86" i="31"/>
  <c r="AQ100" i="31"/>
  <c r="AL108" i="31"/>
  <c r="AJ93" i="31"/>
  <c r="AV86" i="31"/>
  <c r="AR115" i="31"/>
  <c r="Q59" i="31"/>
  <c r="AU58" i="31"/>
  <c r="I108" i="31"/>
  <c r="AQ115" i="31"/>
  <c r="X94" i="31"/>
  <c r="AL79" i="31"/>
  <c r="AA100" i="31"/>
  <c r="AF59" i="31"/>
  <c r="AC59" i="31"/>
  <c r="AM108" i="31"/>
  <c r="V45" i="31"/>
  <c r="U108" i="31"/>
  <c r="AS107" i="31"/>
  <c r="V107" i="31"/>
  <c r="AB93" i="31"/>
  <c r="AX108" i="31"/>
  <c r="AA115" i="31"/>
  <c r="AO108" i="31"/>
  <c r="AD107" i="31"/>
  <c r="AP38" i="31"/>
  <c r="K58" i="31"/>
  <c r="AJ59" i="31"/>
  <c r="AM59" i="31"/>
  <c r="AB101" i="31"/>
  <c r="W59" i="31"/>
  <c r="P87" i="31"/>
  <c r="AY114" i="31"/>
  <c r="Z94" i="31"/>
  <c r="W114" i="31"/>
  <c r="AE114" i="31"/>
  <c r="H115" i="31"/>
  <c r="AP59" i="31"/>
  <c r="Y59" i="31"/>
  <c r="H58" i="31"/>
  <c r="U100" i="31"/>
  <c r="G79" i="31"/>
  <c r="AR38" i="31"/>
  <c r="S114" i="31"/>
  <c r="AE79" i="31"/>
  <c r="AL94" i="31"/>
  <c r="AF94" i="31"/>
  <c r="AI107" i="31"/>
  <c r="AI114" i="31"/>
  <c r="AE45" i="31"/>
  <c r="AH59" i="31"/>
  <c r="X80" i="31"/>
  <c r="D80" i="31"/>
  <c r="N20" i="31" s="1"/>
  <c r="R86" i="31"/>
  <c r="Q86" i="31"/>
  <c r="X115" i="31"/>
  <c r="U94" i="31"/>
  <c r="AP107" i="31"/>
  <c r="AI86" i="31"/>
  <c r="AN58" i="31"/>
  <c r="J44" i="31"/>
  <c r="J79" i="31"/>
  <c r="L94" i="31"/>
  <c r="AK93" i="31"/>
  <c r="AN93" i="31"/>
  <c r="AS115" i="31"/>
  <c r="L101" i="31"/>
  <c r="U59" i="31"/>
  <c r="AV101" i="31"/>
  <c r="P79" i="31"/>
  <c r="AP93" i="31"/>
  <c r="G86" i="31"/>
  <c r="O107" i="31"/>
  <c r="AX80" i="31"/>
  <c r="AN87" i="31"/>
  <c r="Z86" i="31"/>
  <c r="AU114" i="31"/>
  <c r="AJ80" i="31"/>
  <c r="AE100" i="31"/>
  <c r="J100" i="31"/>
  <c r="AV58" i="31"/>
  <c r="AY100" i="31"/>
  <c r="Z100" i="31"/>
  <c r="AF114" i="31"/>
  <c r="O114" i="31"/>
  <c r="G45" i="31"/>
  <c r="AQ107" i="31"/>
  <c r="AG79" i="31"/>
  <c r="AB86" i="31"/>
  <c r="AU100" i="31"/>
  <c r="AN115" i="31"/>
  <c r="AJ101" i="31"/>
  <c r="Q107" i="31"/>
  <c r="AL87" i="31"/>
  <c r="P114" i="31"/>
  <c r="R93" i="31"/>
  <c r="J59" i="31"/>
  <c r="AY58" i="31"/>
  <c r="I80" i="31"/>
  <c r="AK86" i="31"/>
  <c r="AU45" i="31"/>
  <c r="AV93" i="31"/>
  <c r="AI59" i="31"/>
  <c r="V100" i="31"/>
  <c r="AQ94" i="31"/>
  <c r="R114" i="31"/>
  <c r="AD86" i="31"/>
  <c r="M59" i="31"/>
  <c r="AV79" i="31"/>
  <c r="R44" i="31"/>
  <c r="X59" i="31"/>
  <c r="J37" i="31"/>
  <c r="AF38" i="31"/>
  <c r="L37" i="31"/>
  <c r="AE37" i="31"/>
  <c r="K114" i="31"/>
  <c r="M94" i="31"/>
  <c r="Y94" i="31"/>
  <c r="AG86" i="31"/>
  <c r="AK114" i="31"/>
  <c r="AW114" i="31"/>
  <c r="AR108" i="31"/>
  <c r="J93" i="31"/>
  <c r="R108" i="31"/>
  <c r="O44" i="31"/>
  <c r="AT107" i="31"/>
  <c r="F86" i="31"/>
  <c r="E86" i="31"/>
  <c r="D44" i="31"/>
  <c r="K100" i="31"/>
  <c r="AP86" i="31"/>
  <c r="AA79" i="31"/>
  <c r="R79" i="31"/>
  <c r="Q45" i="31"/>
  <c r="V114" i="31"/>
  <c r="AS44" i="31"/>
  <c r="AT59" i="31"/>
  <c r="AA59" i="31"/>
  <c r="AL44" i="31"/>
  <c r="AN108" i="31"/>
  <c r="AR101" i="31"/>
  <c r="AC45" i="31"/>
  <c r="AG37" i="31"/>
  <c r="B141" i="31"/>
  <c r="I8" i="28" s="1"/>
  <c r="Y44" i="31"/>
  <c r="AV45" i="31"/>
  <c r="AF45" i="31"/>
  <c r="Z44" i="31"/>
  <c r="AD44" i="31"/>
  <c r="AJ45" i="31"/>
  <c r="AC94" i="31"/>
  <c r="I94" i="31"/>
  <c r="M44" i="31"/>
  <c r="AU93" i="31"/>
  <c r="S94" i="31"/>
  <c r="AO93" i="31"/>
  <c r="W93" i="31"/>
  <c r="AM94" i="31"/>
  <c r="D94" i="31"/>
  <c r="N24" i="31" s="1"/>
  <c r="E94" i="31"/>
  <c r="U45" i="31"/>
  <c r="AA45" i="31"/>
  <c r="AN38" i="31"/>
  <c r="T38" i="31"/>
  <c r="AO45" i="31"/>
  <c r="AX44" i="31"/>
  <c r="AI45" i="31"/>
  <c r="AT44" i="31"/>
  <c r="AG44" i="31"/>
  <c r="H37" i="31"/>
  <c r="AO38" i="31"/>
  <c r="AH44" i="31"/>
  <c r="AU38" i="31"/>
  <c r="L45" i="31"/>
  <c r="I45" i="31"/>
  <c r="AK45" i="31"/>
  <c r="AM45" i="31"/>
  <c r="K45" i="31"/>
  <c r="W45" i="31"/>
  <c r="P45" i="31"/>
  <c r="AR44" i="31"/>
  <c r="S45" i="31"/>
  <c r="F44" i="31"/>
  <c r="O37" i="31"/>
  <c r="AA37" i="31"/>
  <c r="AQ37" i="31"/>
  <c r="L16" i="31"/>
  <c r="N15" i="31"/>
  <c r="N17" i="31"/>
  <c r="N11" i="31"/>
  <c r="L18" i="31"/>
  <c r="W120" i="27"/>
  <c r="V120" i="27"/>
  <c r="U120" i="27"/>
  <c r="T120" i="27"/>
  <c r="S120" i="27"/>
  <c r="R120" i="27"/>
  <c r="Q120" i="27"/>
  <c r="P120" i="27"/>
  <c r="O120" i="27"/>
  <c r="N120" i="27"/>
  <c r="M120" i="27"/>
  <c r="L120" i="27"/>
  <c r="K120" i="27"/>
  <c r="J120" i="27"/>
  <c r="I120" i="27"/>
  <c r="H120" i="27"/>
  <c r="G120" i="27"/>
  <c r="F120" i="27"/>
  <c r="E120" i="27"/>
  <c r="D120" i="27"/>
  <c r="W119" i="27"/>
  <c r="V119" i="27"/>
  <c r="U119" i="27"/>
  <c r="T119" i="27"/>
  <c r="S119" i="27"/>
  <c r="R119" i="27"/>
  <c r="Q119" i="27"/>
  <c r="P119" i="27"/>
  <c r="O119" i="27"/>
  <c r="N119" i="27"/>
  <c r="M119" i="27"/>
  <c r="L119" i="27"/>
  <c r="K119" i="27"/>
  <c r="J119" i="27"/>
  <c r="I119" i="27"/>
  <c r="H119" i="27"/>
  <c r="G119" i="27"/>
  <c r="F119" i="27"/>
  <c r="E119" i="27"/>
  <c r="D119" i="27"/>
  <c r="W118" i="27"/>
  <c r="V118" i="27"/>
  <c r="U118" i="27"/>
  <c r="T118" i="27"/>
  <c r="S118" i="27"/>
  <c r="R118" i="27"/>
  <c r="Q118" i="27"/>
  <c r="P118" i="27"/>
  <c r="O118" i="27"/>
  <c r="N118" i="27"/>
  <c r="M118" i="27"/>
  <c r="L118" i="27"/>
  <c r="K118" i="27"/>
  <c r="J118" i="27"/>
  <c r="I118" i="27"/>
  <c r="H118" i="27"/>
  <c r="G118" i="27"/>
  <c r="F118" i="27"/>
  <c r="E118" i="27"/>
  <c r="D118" i="27"/>
  <c r="F58" i="31" l="1"/>
  <c r="AW59" i="31"/>
  <c r="N8" i="31"/>
  <c r="R59" i="31"/>
  <c r="D58" i="31"/>
  <c r="AO58" i="31"/>
  <c r="AR58" i="31"/>
  <c r="AR59" i="31"/>
  <c r="L59" i="31"/>
  <c r="AG59" i="31"/>
  <c r="AQ59" i="31"/>
  <c r="N10" i="31"/>
  <c r="L17" i="31"/>
  <c r="I24" i="28" s="1"/>
  <c r="J24" i="28"/>
  <c r="J23" i="28"/>
  <c r="L15" i="31"/>
  <c r="AV128" i="31" s="1"/>
  <c r="AX128" i="31" s="1"/>
  <c r="L11" i="31"/>
  <c r="I21" i="28" s="1"/>
  <c r="N29" i="31"/>
  <c r="N19" i="31"/>
  <c r="N25" i="31"/>
  <c r="N27" i="31"/>
  <c r="N21" i="31"/>
  <c r="N23" i="31"/>
  <c r="N9" i="31"/>
  <c r="N7" i="31"/>
  <c r="BH129" i="31"/>
  <c r="BJ129" i="31" s="1"/>
  <c r="AV129" i="31"/>
  <c r="AX129" i="31" s="1"/>
  <c r="AS129" i="31"/>
  <c r="AU129" i="31" s="1"/>
  <c r="O129" i="31"/>
  <c r="Q129" i="31" s="1"/>
  <c r="AP129" i="31"/>
  <c r="AR129" i="31" s="1"/>
  <c r="I129" i="31"/>
  <c r="K129" i="31" s="1"/>
  <c r="BB129" i="31"/>
  <c r="BD129" i="31" s="1"/>
  <c r="AM129" i="31"/>
  <c r="AO129" i="31" s="1"/>
  <c r="F129" i="31"/>
  <c r="H129" i="31" s="1"/>
  <c r="AY129" i="31"/>
  <c r="BA129" i="31" s="1"/>
  <c r="AG129" i="31"/>
  <c r="AI129" i="31" s="1"/>
  <c r="R129" i="31"/>
  <c r="T129" i="31" s="1"/>
  <c r="C129" i="31"/>
  <c r="E129" i="31" s="1"/>
  <c r="L126" i="31"/>
  <c r="N126" i="31" s="1"/>
  <c r="AG126" i="31"/>
  <c r="AI126" i="31" s="1"/>
  <c r="AS126" i="31"/>
  <c r="AU126" i="31" s="1"/>
  <c r="AP126" i="31"/>
  <c r="AR126" i="31" s="1"/>
  <c r="I126" i="31"/>
  <c r="K126" i="31" s="1"/>
  <c r="AM126" i="31"/>
  <c r="AO126" i="31" s="1"/>
  <c r="X118" i="27"/>
  <c r="F6" i="28" s="1"/>
  <c r="X119" i="27"/>
  <c r="X120" i="27"/>
  <c r="F126" i="31" l="1"/>
  <c r="H126" i="31" s="1"/>
  <c r="O126" i="31"/>
  <c r="Q126" i="31" s="1"/>
  <c r="AJ126" i="31"/>
  <c r="AL126" i="31" s="1"/>
  <c r="L129" i="31"/>
  <c r="N129" i="31" s="1"/>
  <c r="N13" i="31"/>
  <c r="BE129" i="31"/>
  <c r="BG129" i="31" s="1"/>
  <c r="X129" i="31"/>
  <c r="Z129" i="31" s="1"/>
  <c r="U129" i="31"/>
  <c r="W129" i="31" s="1"/>
  <c r="AA129" i="31"/>
  <c r="AC129" i="31" s="1"/>
  <c r="AD129" i="31"/>
  <c r="AF129" i="31" s="1"/>
  <c r="AJ129" i="31"/>
  <c r="AL129" i="31" s="1"/>
  <c r="N14" i="31"/>
  <c r="BH126" i="31"/>
  <c r="BJ126" i="31" s="1"/>
  <c r="BB126" i="31"/>
  <c r="BD126" i="31" s="1"/>
  <c r="BE126" i="31"/>
  <c r="BG126" i="31" s="1"/>
  <c r="R126" i="31"/>
  <c r="T126" i="31" s="1"/>
  <c r="X126" i="31"/>
  <c r="Z126" i="31" s="1"/>
  <c r="U126" i="31"/>
  <c r="W126" i="31" s="1"/>
  <c r="AA126" i="31"/>
  <c r="AC126" i="31" s="1"/>
  <c r="AD126" i="31"/>
  <c r="AF126" i="31" s="1"/>
  <c r="AY126" i="31"/>
  <c r="BA126" i="31" s="1"/>
  <c r="AV126" i="31"/>
  <c r="AX126" i="31" s="1"/>
  <c r="R128" i="31"/>
  <c r="T128" i="31" s="1"/>
  <c r="AA128" i="31"/>
  <c r="AC128" i="31" s="1"/>
  <c r="F128" i="31"/>
  <c r="H128" i="31" s="1"/>
  <c r="L128" i="31"/>
  <c r="N128" i="31" s="1"/>
  <c r="O128" i="31"/>
  <c r="Q128" i="31" s="1"/>
  <c r="U128" i="31"/>
  <c r="W128" i="31" s="1"/>
  <c r="X128" i="31"/>
  <c r="Z128" i="31" s="1"/>
  <c r="C128" i="31"/>
  <c r="E128" i="31" s="1"/>
  <c r="I128" i="31"/>
  <c r="K128" i="31" s="1"/>
  <c r="BH128" i="31"/>
  <c r="BJ128" i="31" s="1"/>
  <c r="L29" i="31"/>
  <c r="L30" i="31"/>
  <c r="L28" i="31"/>
  <c r="J29" i="28" s="1"/>
  <c r="L27" i="31"/>
  <c r="L25" i="31"/>
  <c r="L26" i="31"/>
  <c r="L24" i="31"/>
  <c r="J27" i="28" s="1"/>
  <c r="L23" i="31"/>
  <c r="L22" i="31"/>
  <c r="J26" i="28" s="1"/>
  <c r="L21" i="31"/>
  <c r="L19" i="31"/>
  <c r="L20" i="31"/>
  <c r="AD128" i="31"/>
  <c r="AF128" i="31" s="1"/>
  <c r="AG128" i="31"/>
  <c r="AI128" i="31" s="1"/>
  <c r="AM128" i="31"/>
  <c r="AO128" i="31" s="1"/>
  <c r="AP128" i="31"/>
  <c r="AR128" i="31" s="1"/>
  <c r="AJ128" i="31"/>
  <c r="AL128" i="31" s="1"/>
  <c r="I23" i="28"/>
  <c r="AS128" i="31"/>
  <c r="AU128" i="31" s="1"/>
  <c r="AY128" i="31"/>
  <c r="BA128" i="31" s="1"/>
  <c r="BB128" i="31"/>
  <c r="BD128" i="31" s="1"/>
  <c r="BE128" i="31"/>
  <c r="BG128" i="31" s="1"/>
  <c r="L13" i="31"/>
  <c r="I22" i="28" s="1"/>
  <c r="L14" i="31"/>
  <c r="L12" i="31"/>
  <c r="C126" i="31" s="1"/>
  <c r="E126" i="31" s="1"/>
  <c r="L10" i="31"/>
  <c r="J20" i="28" s="1"/>
  <c r="L9" i="31"/>
  <c r="L8" i="31"/>
  <c r="J19" i="28" s="1"/>
  <c r="L7" i="31"/>
  <c r="F29" i="27"/>
  <c r="F30" i="27" s="1"/>
  <c r="F27" i="27"/>
  <c r="F28" i="27" s="1"/>
  <c r="F25" i="27"/>
  <c r="F26" i="27" s="1"/>
  <c r="F23" i="27"/>
  <c r="F24" i="27" s="1"/>
  <c r="F21" i="27"/>
  <c r="F22" i="27" s="1"/>
  <c r="F19" i="27"/>
  <c r="F20" i="27" s="1"/>
  <c r="F17" i="27"/>
  <c r="F18" i="27" s="1"/>
  <c r="F15" i="27"/>
  <c r="F16" i="27" s="1"/>
  <c r="F13" i="27"/>
  <c r="F14" i="27" s="1"/>
  <c r="F11" i="27"/>
  <c r="F12" i="27" s="1"/>
  <c r="F9" i="27"/>
  <c r="F10" i="27" s="1"/>
  <c r="F7" i="27"/>
  <c r="AG134" i="31" l="1"/>
  <c r="AI134" i="31" s="1"/>
  <c r="F127" i="31"/>
  <c r="H127" i="31" s="1"/>
  <c r="R130" i="31"/>
  <c r="T130" i="31" s="1"/>
  <c r="AD132" i="31"/>
  <c r="AF132" i="31" s="1"/>
  <c r="U133" i="31"/>
  <c r="W133" i="31" s="1"/>
  <c r="AS135" i="31"/>
  <c r="AU135" i="31" s="1"/>
  <c r="AA135" i="31"/>
  <c r="AC135" i="31" s="1"/>
  <c r="C131" i="31"/>
  <c r="E131" i="31" s="1"/>
  <c r="AM130" i="31"/>
  <c r="AO130" i="31" s="1"/>
  <c r="AJ125" i="31"/>
  <c r="AL125" i="31" s="1"/>
  <c r="BB124" i="31"/>
  <c r="AY125" i="31"/>
  <c r="BA125" i="31" s="1"/>
  <c r="AS132" i="31"/>
  <c r="AU132" i="31" s="1"/>
  <c r="U135" i="31"/>
  <c r="W135" i="31" s="1"/>
  <c r="AV127" i="31"/>
  <c r="AX127" i="31" s="1"/>
  <c r="I25" i="28"/>
  <c r="I30" i="28"/>
  <c r="F132" i="31"/>
  <c r="H132" i="31" s="1"/>
  <c r="AD135" i="31"/>
  <c r="AF135" i="31" s="1"/>
  <c r="AA130" i="31"/>
  <c r="AC130" i="31" s="1"/>
  <c r="AG127" i="31"/>
  <c r="AI127" i="31" s="1"/>
  <c r="U127" i="31"/>
  <c r="W127" i="31" s="1"/>
  <c r="I135" i="31"/>
  <c r="K135" i="31" s="1"/>
  <c r="AP125" i="31"/>
  <c r="AR125" i="31" s="1"/>
  <c r="AS127" i="31"/>
  <c r="AU127" i="31" s="1"/>
  <c r="F130" i="31"/>
  <c r="H130" i="31" s="1"/>
  <c r="X135" i="31"/>
  <c r="Z135" i="31" s="1"/>
  <c r="AP124" i="31"/>
  <c r="AR124" i="31" s="1"/>
  <c r="C133" i="31"/>
  <c r="E133" i="31" s="1"/>
  <c r="AJ133" i="31"/>
  <c r="AL133" i="31" s="1"/>
  <c r="AA133" i="31"/>
  <c r="AC133" i="31" s="1"/>
  <c r="X124" i="31"/>
  <c r="Z124" i="31" s="1"/>
  <c r="AP133" i="31"/>
  <c r="AR133" i="31" s="1"/>
  <c r="BB131" i="31"/>
  <c r="BD131" i="31" s="1"/>
  <c r="AM131" i="31"/>
  <c r="AO131" i="31" s="1"/>
  <c r="X133" i="31"/>
  <c r="Z133" i="31" s="1"/>
  <c r="O132" i="31"/>
  <c r="Q132" i="31" s="1"/>
  <c r="U134" i="31"/>
  <c r="W134" i="31" s="1"/>
  <c r="F124" i="31"/>
  <c r="H124" i="31" s="1"/>
  <c r="U124" i="31"/>
  <c r="W124" i="31" s="1"/>
  <c r="BH135" i="31"/>
  <c r="BJ135" i="31" s="1"/>
  <c r="R135" i="31"/>
  <c r="T135" i="31" s="1"/>
  <c r="C135" i="31"/>
  <c r="E135" i="31" s="1"/>
  <c r="O135" i="31"/>
  <c r="Q135" i="31" s="1"/>
  <c r="J30" i="28"/>
  <c r="F135" i="31"/>
  <c r="H135" i="31" s="1"/>
  <c r="AJ135" i="31"/>
  <c r="AL135" i="31" s="1"/>
  <c r="AG135" i="31"/>
  <c r="AI135" i="31" s="1"/>
  <c r="AV135" i="31"/>
  <c r="AX135" i="31" s="1"/>
  <c r="AP135" i="31"/>
  <c r="AR135" i="31" s="1"/>
  <c r="AY135" i="31"/>
  <c r="BA135" i="31" s="1"/>
  <c r="L135" i="31"/>
  <c r="N135" i="31" s="1"/>
  <c r="BB135" i="31"/>
  <c r="BD135" i="31" s="1"/>
  <c r="BE135" i="31"/>
  <c r="BG135" i="31" s="1"/>
  <c r="AM135" i="31"/>
  <c r="AO135" i="31" s="1"/>
  <c r="AY134" i="31"/>
  <c r="BA134" i="31" s="1"/>
  <c r="BH134" i="31"/>
  <c r="BJ134" i="31" s="1"/>
  <c r="BB134" i="31"/>
  <c r="BD134" i="31" s="1"/>
  <c r="R134" i="31"/>
  <c r="T134" i="31" s="1"/>
  <c r="I29" i="28"/>
  <c r="I134" i="31"/>
  <c r="K134" i="31" s="1"/>
  <c r="AM134" i="31"/>
  <c r="AO134" i="31" s="1"/>
  <c r="AJ134" i="31"/>
  <c r="AL134" i="31" s="1"/>
  <c r="AD134" i="31"/>
  <c r="AF134" i="31" s="1"/>
  <c r="C134" i="31"/>
  <c r="E134" i="31" s="1"/>
  <c r="L134" i="31"/>
  <c r="N134" i="31" s="1"/>
  <c r="AV134" i="31"/>
  <c r="AX134" i="31" s="1"/>
  <c r="BE134" i="31"/>
  <c r="BG134" i="31" s="1"/>
  <c r="AA134" i="31"/>
  <c r="AC134" i="31" s="1"/>
  <c r="O134" i="31"/>
  <c r="Q134" i="31" s="1"/>
  <c r="AP134" i="31"/>
  <c r="AR134" i="31" s="1"/>
  <c r="X134" i="31"/>
  <c r="Z134" i="31" s="1"/>
  <c r="F134" i="31"/>
  <c r="H134" i="31" s="1"/>
  <c r="AS134" i="31"/>
  <c r="AU134" i="31" s="1"/>
  <c r="BE133" i="31"/>
  <c r="BG133" i="31" s="1"/>
  <c r="AS133" i="31"/>
  <c r="AU133" i="31" s="1"/>
  <c r="AV133" i="31"/>
  <c r="AX133" i="31" s="1"/>
  <c r="R133" i="31"/>
  <c r="T133" i="31" s="1"/>
  <c r="J28" i="28"/>
  <c r="AM133" i="31"/>
  <c r="AO133" i="31" s="1"/>
  <c r="BH133" i="31"/>
  <c r="BJ133" i="31" s="1"/>
  <c r="L133" i="31"/>
  <c r="N133" i="31" s="1"/>
  <c r="BB133" i="31"/>
  <c r="BD133" i="31" s="1"/>
  <c r="O133" i="31"/>
  <c r="Q133" i="31" s="1"/>
  <c r="I133" i="31"/>
  <c r="K133" i="31" s="1"/>
  <c r="AG133" i="31"/>
  <c r="AI133" i="31" s="1"/>
  <c r="AD133" i="31"/>
  <c r="AF133" i="31" s="1"/>
  <c r="F133" i="31"/>
  <c r="H133" i="31" s="1"/>
  <c r="AY133" i="31"/>
  <c r="BA133" i="31" s="1"/>
  <c r="I28" i="28"/>
  <c r="BB132" i="31"/>
  <c r="BD132" i="31" s="1"/>
  <c r="AM132" i="31"/>
  <c r="AO132" i="31" s="1"/>
  <c r="AY132" i="31"/>
  <c r="BA132" i="31" s="1"/>
  <c r="U132" i="31"/>
  <c r="W132" i="31" s="1"/>
  <c r="X132" i="31"/>
  <c r="Z132" i="31" s="1"/>
  <c r="I27" i="28"/>
  <c r="BH132" i="31"/>
  <c r="BJ132" i="31" s="1"/>
  <c r="R132" i="31"/>
  <c r="T132" i="31" s="1"/>
  <c r="BE132" i="31"/>
  <c r="BG132" i="31" s="1"/>
  <c r="AJ132" i="31"/>
  <c r="AL132" i="31" s="1"/>
  <c r="AV132" i="31"/>
  <c r="AX132" i="31" s="1"/>
  <c r="C132" i="31"/>
  <c r="E132" i="31" s="1"/>
  <c r="AP132" i="31"/>
  <c r="AR132" i="31" s="1"/>
  <c r="AG132" i="31"/>
  <c r="AI132" i="31" s="1"/>
  <c r="L132" i="31"/>
  <c r="N132" i="31" s="1"/>
  <c r="AA132" i="31"/>
  <c r="AC132" i="31" s="1"/>
  <c r="I132" i="31"/>
  <c r="K132" i="31" s="1"/>
  <c r="AY131" i="31"/>
  <c r="BA131" i="31" s="1"/>
  <c r="AG131" i="31"/>
  <c r="AI131" i="31" s="1"/>
  <c r="R131" i="31"/>
  <c r="T131" i="31" s="1"/>
  <c r="F131" i="31"/>
  <c r="H131" i="31" s="1"/>
  <c r="BE131" i="31"/>
  <c r="BG131" i="31" s="1"/>
  <c r="AV131" i="31"/>
  <c r="AX131" i="31" s="1"/>
  <c r="I26" i="28"/>
  <c r="BH131" i="31"/>
  <c r="BJ131" i="31" s="1"/>
  <c r="AS131" i="31"/>
  <c r="AU131" i="31" s="1"/>
  <c r="AD131" i="31"/>
  <c r="AF131" i="31" s="1"/>
  <c r="I131" i="31"/>
  <c r="K131" i="31" s="1"/>
  <c r="U131" i="31"/>
  <c r="W131" i="31" s="1"/>
  <c r="X131" i="31"/>
  <c r="Z131" i="31" s="1"/>
  <c r="L131" i="31"/>
  <c r="N131" i="31" s="1"/>
  <c r="AP131" i="31"/>
  <c r="AR131" i="31" s="1"/>
  <c r="AJ131" i="31"/>
  <c r="AL131" i="31" s="1"/>
  <c r="AA131" i="31"/>
  <c r="AC131" i="31" s="1"/>
  <c r="O131" i="31"/>
  <c r="Q131" i="31" s="1"/>
  <c r="AV130" i="31"/>
  <c r="AX130" i="31" s="1"/>
  <c r="L130" i="31"/>
  <c r="N130" i="31" s="1"/>
  <c r="BB130" i="31"/>
  <c r="BD130" i="31" s="1"/>
  <c r="AY130" i="31"/>
  <c r="BA130" i="31" s="1"/>
  <c r="J25" i="28"/>
  <c r="AS130" i="31"/>
  <c r="AU130" i="31" s="1"/>
  <c r="AG130" i="31"/>
  <c r="AI130" i="31" s="1"/>
  <c r="O130" i="31"/>
  <c r="Q130" i="31" s="1"/>
  <c r="C130" i="31"/>
  <c r="E130" i="31" s="1"/>
  <c r="BH130" i="31"/>
  <c r="BJ130" i="31" s="1"/>
  <c r="I130" i="31"/>
  <c r="K130" i="31" s="1"/>
  <c r="AJ130" i="31"/>
  <c r="AL130" i="31" s="1"/>
  <c r="U130" i="31"/>
  <c r="W130" i="31" s="1"/>
  <c r="BE130" i="31"/>
  <c r="BG130" i="31" s="1"/>
  <c r="AP130" i="31"/>
  <c r="AR130" i="31" s="1"/>
  <c r="X130" i="31"/>
  <c r="Z130" i="31" s="1"/>
  <c r="AD130" i="31"/>
  <c r="AF130" i="31" s="1"/>
  <c r="AJ127" i="31"/>
  <c r="AL127" i="31" s="1"/>
  <c r="R127" i="31"/>
  <c r="T127" i="31" s="1"/>
  <c r="C127" i="31"/>
  <c r="E127" i="31" s="1"/>
  <c r="BB127" i="31"/>
  <c r="BD127" i="31" s="1"/>
  <c r="AA127" i="31"/>
  <c r="AC127" i="31" s="1"/>
  <c r="X127" i="31"/>
  <c r="Z127" i="31" s="1"/>
  <c r="J22" i="28"/>
  <c r="BH127" i="31"/>
  <c r="BJ127" i="31" s="1"/>
  <c r="BE127" i="31"/>
  <c r="BG127" i="31" s="1"/>
  <c r="AY127" i="31"/>
  <c r="BA127" i="31" s="1"/>
  <c r="AD127" i="31"/>
  <c r="AF127" i="31" s="1"/>
  <c r="AM127" i="31"/>
  <c r="AO127" i="31" s="1"/>
  <c r="O127" i="31"/>
  <c r="Q127" i="31" s="1"/>
  <c r="I127" i="31"/>
  <c r="K127" i="31" s="1"/>
  <c r="AP127" i="31"/>
  <c r="AR127" i="31" s="1"/>
  <c r="L127" i="31"/>
  <c r="N127" i="31" s="1"/>
  <c r="J21" i="28"/>
  <c r="O125" i="31"/>
  <c r="Q125" i="31" s="1"/>
  <c r="AG125" i="31"/>
  <c r="AI125" i="31" s="1"/>
  <c r="R125" i="31"/>
  <c r="T125" i="31" s="1"/>
  <c r="I125" i="31"/>
  <c r="K125" i="31" s="1"/>
  <c r="AD125" i="31"/>
  <c r="AF125" i="31" s="1"/>
  <c r="AS125" i="31"/>
  <c r="AU125" i="31" s="1"/>
  <c r="L125" i="31"/>
  <c r="N125" i="31" s="1"/>
  <c r="AV125" i="31"/>
  <c r="AX125" i="31" s="1"/>
  <c r="I20" i="28"/>
  <c r="F125" i="31"/>
  <c r="H125" i="31" s="1"/>
  <c r="AA125" i="31"/>
  <c r="AC125" i="31" s="1"/>
  <c r="BH125" i="31"/>
  <c r="BJ125" i="31" s="1"/>
  <c r="BB125" i="31"/>
  <c r="BD125" i="31" s="1"/>
  <c r="X125" i="31"/>
  <c r="Z125" i="31" s="1"/>
  <c r="C125" i="31"/>
  <c r="E125" i="31" s="1"/>
  <c r="U125" i="31"/>
  <c r="W125" i="31" s="1"/>
  <c r="BE125" i="31"/>
  <c r="BG125" i="31" s="1"/>
  <c r="AM125" i="31"/>
  <c r="AO125" i="31" s="1"/>
  <c r="C124" i="31"/>
  <c r="E124" i="31" s="1"/>
  <c r="AY124" i="31"/>
  <c r="BA124" i="31" s="1"/>
  <c r="AM124" i="31"/>
  <c r="AO124" i="31" s="1"/>
  <c r="O124" i="31"/>
  <c r="Q124" i="31" s="1"/>
  <c r="BH124" i="31"/>
  <c r="BJ124" i="31" s="1"/>
  <c r="I19" i="28"/>
  <c r="L124" i="31"/>
  <c r="N124" i="31" s="1"/>
  <c r="AG124" i="31"/>
  <c r="AA124" i="31"/>
  <c r="AC124" i="31" s="1"/>
  <c r="R124" i="31"/>
  <c r="T124" i="31" s="1"/>
  <c r="AV124" i="31"/>
  <c r="AX124" i="31" s="1"/>
  <c r="AS124" i="31"/>
  <c r="I124" i="31"/>
  <c r="K124" i="31" s="1"/>
  <c r="BE124" i="31"/>
  <c r="BG124" i="31" s="1"/>
  <c r="AJ124" i="31"/>
  <c r="AL124" i="31" s="1"/>
  <c r="AD124" i="31"/>
  <c r="AF124" i="31" s="1"/>
  <c r="F8" i="27"/>
  <c r="S124" i="27" s="1"/>
  <c r="BD124" i="31"/>
  <c r="D128" i="27"/>
  <c r="G125" i="27"/>
  <c r="S129" i="27"/>
  <c r="G133" i="27"/>
  <c r="D132" i="27"/>
  <c r="AE126" i="27"/>
  <c r="AB130" i="27"/>
  <c r="AB127" i="27"/>
  <c r="AB131" i="27"/>
  <c r="D135" i="27"/>
  <c r="K136" i="31" l="1"/>
  <c r="AC136" i="31"/>
  <c r="AV136" i="31"/>
  <c r="AL136" i="31"/>
  <c r="AX136" i="31"/>
  <c r="BA136" i="31"/>
  <c r="X136" i="31"/>
  <c r="Z136" i="31"/>
  <c r="AS136" i="31"/>
  <c r="I136" i="31"/>
  <c r="H136" i="31"/>
  <c r="AG136" i="31"/>
  <c r="BJ136" i="31"/>
  <c r="W136" i="31"/>
  <c r="F136" i="31"/>
  <c r="AJ136" i="31"/>
  <c r="U136" i="31"/>
  <c r="AY136" i="31"/>
  <c r="C136" i="31"/>
  <c r="BH136" i="31"/>
  <c r="AO136" i="31"/>
  <c r="AM136" i="31"/>
  <c r="BD136" i="31"/>
  <c r="Q136" i="31"/>
  <c r="AP136" i="31"/>
  <c r="AR136" i="31"/>
  <c r="BE136" i="31"/>
  <c r="T136" i="31"/>
  <c r="BB136" i="31"/>
  <c r="AF136" i="31"/>
  <c r="O136" i="31"/>
  <c r="N136" i="31"/>
  <c r="AA136" i="31"/>
  <c r="E136" i="31"/>
  <c r="L136" i="31"/>
  <c r="BG136" i="31"/>
  <c r="R136" i="31"/>
  <c r="AU124" i="31"/>
  <c r="AU136" i="31" s="1"/>
  <c r="AD136" i="31"/>
  <c r="AI124" i="31"/>
  <c r="AI136" i="31" s="1"/>
  <c r="G4" i="27"/>
  <c r="C11" i="27" s="1"/>
  <c r="B47" i="27" s="1"/>
  <c r="K4" i="27"/>
  <c r="C15" i="27" s="1"/>
  <c r="B61" i="27" s="1"/>
  <c r="O4" i="27"/>
  <c r="C19" i="27" s="1"/>
  <c r="B75" i="27" s="1"/>
  <c r="S4" i="27"/>
  <c r="C23" i="27" s="1"/>
  <c r="B89" i="27" s="1"/>
  <c r="W4" i="27"/>
  <c r="C27" i="27" s="1"/>
  <c r="D4" i="27"/>
  <c r="D7" i="27" s="1"/>
  <c r="C33" i="27" s="1"/>
  <c r="H4" i="27"/>
  <c r="D11" i="27" s="1"/>
  <c r="C47" i="27" s="1"/>
  <c r="D47" i="27" s="1"/>
  <c r="L4" i="27"/>
  <c r="D15" i="27" s="1"/>
  <c r="C61" i="27" s="1"/>
  <c r="D126" i="27"/>
  <c r="BI124" i="27"/>
  <c r="BI131" i="27"/>
  <c r="BI132" i="27"/>
  <c r="BI130" i="27"/>
  <c r="AN128" i="27"/>
  <c r="BF131" i="27"/>
  <c r="V130" i="27"/>
  <c r="AB129" i="27"/>
  <c r="M124" i="27"/>
  <c r="M132" i="27"/>
  <c r="AT128" i="27"/>
  <c r="M127" i="27"/>
  <c r="BI126" i="27"/>
  <c r="AE125" i="27"/>
  <c r="BF124" i="27"/>
  <c r="BC132" i="27"/>
  <c r="BC128" i="27"/>
  <c r="D127" i="27"/>
  <c r="AZ126" i="27"/>
  <c r="P125" i="27"/>
  <c r="G132" i="27"/>
  <c r="G128" i="27"/>
  <c r="D134" i="27"/>
  <c r="AK131" i="27"/>
  <c r="J131" i="27"/>
  <c r="M130" i="27"/>
  <c r="Y129" i="27"/>
  <c r="M131" i="27"/>
  <c r="S131" i="27"/>
  <c r="J127" i="27"/>
  <c r="AT130" i="27"/>
  <c r="P126" i="27"/>
  <c r="D129" i="27"/>
  <c r="BC129" i="27"/>
  <c r="J125" i="27"/>
  <c r="AB124" i="27"/>
  <c r="AN131" i="27"/>
  <c r="BF127" i="27"/>
  <c r="S127" i="27"/>
  <c r="AE130" i="27"/>
  <c r="AK126" i="27"/>
  <c r="BF129" i="27"/>
  <c r="AW125" i="27"/>
  <c r="AB125" i="27"/>
  <c r="J124" i="27"/>
  <c r="AT132" i="27"/>
  <c r="AK128" i="27"/>
  <c r="P135" i="27"/>
  <c r="AT135" i="27"/>
  <c r="BI134" i="27"/>
  <c r="BI133" i="27"/>
  <c r="D133" i="27"/>
  <c r="J133" i="27"/>
  <c r="AK135" i="27"/>
  <c r="V135" i="27"/>
  <c r="J135" i="27"/>
  <c r="AB135" i="27"/>
  <c r="AE135" i="27"/>
  <c r="AW131" i="27"/>
  <c r="D131" i="27"/>
  <c r="AT131" i="27"/>
  <c r="BC131" i="27"/>
  <c r="G131" i="27"/>
  <c r="AW127" i="27"/>
  <c r="AN127" i="27"/>
  <c r="AT127" i="27"/>
  <c r="BC127" i="27"/>
  <c r="G127" i="27"/>
  <c r="AW130" i="27"/>
  <c r="AN130" i="27"/>
  <c r="AH130" i="27"/>
  <c r="S130" i="27"/>
  <c r="J130" i="27"/>
  <c r="AN126" i="27"/>
  <c r="AH126" i="27"/>
  <c r="Y126" i="27"/>
  <c r="AW126" i="27"/>
  <c r="BC126" i="27"/>
  <c r="AZ129" i="27"/>
  <c r="J129" i="27"/>
  <c r="BI129" i="27"/>
  <c r="M129" i="27"/>
  <c r="AQ129" i="27"/>
  <c r="M125" i="27"/>
  <c r="BI125" i="27"/>
  <c r="BF125" i="27"/>
  <c r="AQ125" i="27"/>
  <c r="D125" i="27"/>
  <c r="AW124" i="27"/>
  <c r="D124" i="27"/>
  <c r="AT124" i="27"/>
  <c r="BC124" i="27"/>
  <c r="G124" i="27"/>
  <c r="AN134" i="27"/>
  <c r="AK134" i="27"/>
  <c r="AQ134" i="27"/>
  <c r="V134" i="27"/>
  <c r="AB134" i="27"/>
  <c r="AW132" i="27"/>
  <c r="AN132" i="27"/>
  <c r="AH132" i="27"/>
  <c r="AQ132" i="27"/>
  <c r="AZ132" i="27"/>
  <c r="AW133" i="27"/>
  <c r="AN133" i="27"/>
  <c r="BC133" i="27"/>
  <c r="AZ133" i="27"/>
  <c r="AT133" i="27"/>
  <c r="P128" i="27"/>
  <c r="Y128" i="27"/>
  <c r="AH128" i="27"/>
  <c r="AQ128" i="27"/>
  <c r="AZ128" i="27"/>
  <c r="AW135" i="27"/>
  <c r="S135" i="27"/>
  <c r="BC134" i="27"/>
  <c r="AH134" i="27"/>
  <c r="BF133" i="27"/>
  <c r="Y135" i="27"/>
  <c r="BF135" i="27"/>
  <c r="AQ135" i="27"/>
  <c r="AZ135" i="27"/>
  <c r="AH131" i="27"/>
  <c r="AQ131" i="27"/>
  <c r="AZ131" i="27"/>
  <c r="AK127" i="27"/>
  <c r="BI127" i="27"/>
  <c r="AH127" i="27"/>
  <c r="AQ127" i="27"/>
  <c r="AZ127" i="27"/>
  <c r="AK130" i="27"/>
  <c r="P130" i="27"/>
  <c r="BC130" i="27"/>
  <c r="G130" i="27"/>
  <c r="AZ130" i="27"/>
  <c r="V126" i="27"/>
  <c r="S126" i="27"/>
  <c r="M126" i="27"/>
  <c r="BF126" i="27"/>
  <c r="AQ126" i="27"/>
  <c r="AT129" i="27"/>
  <c r="AN129" i="27"/>
  <c r="AW129" i="27"/>
  <c r="V129" i="27"/>
  <c r="AE129" i="27"/>
  <c r="AN125" i="27"/>
  <c r="AK125" i="27"/>
  <c r="BC125" i="27"/>
  <c r="S125" i="27"/>
  <c r="AH125" i="27"/>
  <c r="AK124" i="27"/>
  <c r="AN124" i="27"/>
  <c r="AH124" i="27"/>
  <c r="AQ124" i="27"/>
  <c r="AZ124" i="27"/>
  <c r="Y134" i="27"/>
  <c r="P134" i="27"/>
  <c r="BF134" i="27"/>
  <c r="J134" i="27"/>
  <c r="S134" i="27"/>
  <c r="AK132" i="27"/>
  <c r="P132" i="27"/>
  <c r="V132" i="27"/>
  <c r="AE132" i="27"/>
  <c r="AB132" i="27"/>
  <c r="AK133" i="27"/>
  <c r="AQ133" i="27"/>
  <c r="AE133" i="27"/>
  <c r="AB133" i="27"/>
  <c r="AH133" i="27"/>
  <c r="BI128" i="27"/>
  <c r="M128" i="27"/>
  <c r="V128" i="27"/>
  <c r="AE128" i="27"/>
  <c r="AB128" i="27"/>
  <c r="BI135" i="27"/>
  <c r="AW134" i="27"/>
  <c r="AZ134" i="27"/>
  <c r="S133" i="27"/>
  <c r="BC135" i="27"/>
  <c r="M135" i="27"/>
  <c r="G135" i="27"/>
  <c r="AH135" i="27"/>
  <c r="AN135" i="27"/>
  <c r="Y131" i="27"/>
  <c r="P131" i="27"/>
  <c r="V131" i="27"/>
  <c r="AE131" i="27"/>
  <c r="Y127" i="27"/>
  <c r="P127" i="27"/>
  <c r="V127" i="27"/>
  <c r="AE127" i="27"/>
  <c r="Y130" i="27"/>
  <c r="BF130" i="27"/>
  <c r="AQ130" i="27"/>
  <c r="D130" i="27"/>
  <c r="G126" i="27"/>
  <c r="AB126" i="27"/>
  <c r="AT126" i="27"/>
  <c r="J126" i="27"/>
  <c r="P129" i="27"/>
  <c r="AH129" i="27"/>
  <c r="AK129" i="27"/>
  <c r="G129" i="27"/>
  <c r="AT125" i="27"/>
  <c r="Y125" i="27"/>
  <c r="V125" i="27"/>
  <c r="AZ125" i="27"/>
  <c r="Y124" i="27"/>
  <c r="P124" i="27"/>
  <c r="V124" i="27"/>
  <c r="AE124" i="27"/>
  <c r="M134" i="27"/>
  <c r="AE134" i="27"/>
  <c r="AT134" i="27"/>
  <c r="G134" i="27"/>
  <c r="Y132" i="27"/>
  <c r="BF132" i="27"/>
  <c r="J132" i="27"/>
  <c r="S132" i="27"/>
  <c r="Y133" i="27"/>
  <c r="M133" i="27"/>
  <c r="V133" i="27"/>
  <c r="P133" i="27"/>
  <c r="AW128" i="27"/>
  <c r="BF128" i="27"/>
  <c r="J128" i="27"/>
  <c r="S128" i="27"/>
  <c r="P4" i="27"/>
  <c r="D19" i="27" s="1"/>
  <c r="C7" i="27"/>
  <c r="T4" i="27"/>
  <c r="D23" i="27" s="1"/>
  <c r="C89" i="27" s="1"/>
  <c r="D9" i="27"/>
  <c r="C40" i="27" s="1"/>
  <c r="J4" i="27"/>
  <c r="D13" i="27" s="1"/>
  <c r="C54" i="27" s="1"/>
  <c r="V4" i="27"/>
  <c r="D25" i="27" s="1"/>
  <c r="C96" i="27" s="1"/>
  <c r="X4" i="27"/>
  <c r="D27" i="27" s="1"/>
  <c r="C103" i="27" s="1"/>
  <c r="Z4" i="27"/>
  <c r="D29" i="27" s="1"/>
  <c r="C110" i="27" s="1"/>
  <c r="B103" i="27"/>
  <c r="N4" i="27"/>
  <c r="D17" i="27" s="1"/>
  <c r="R4" i="27"/>
  <c r="D21" i="27" s="1"/>
  <c r="C9" i="27"/>
  <c r="I4" i="27"/>
  <c r="C13" i="27" s="1"/>
  <c r="M4" i="27"/>
  <c r="C17" i="27" s="1"/>
  <c r="Q4" i="27"/>
  <c r="C21" i="27" s="1"/>
  <c r="U4" i="27"/>
  <c r="C25" i="27" s="1"/>
  <c r="Y4" i="27"/>
  <c r="C29" i="27" s="1"/>
  <c r="B143" i="31" l="1"/>
  <c r="T9" i="31" s="1"/>
  <c r="B139" i="31"/>
  <c r="I7" i="28" s="1"/>
  <c r="D62" i="27"/>
  <c r="D63" i="27" s="1"/>
  <c r="D65" i="27" s="1"/>
  <c r="H7" i="27"/>
  <c r="I10" i="28"/>
  <c r="D61" i="27"/>
  <c r="H9" i="27"/>
  <c r="D48" i="27"/>
  <c r="D49" i="27" s="1"/>
  <c r="H19" i="27"/>
  <c r="H11" i="27"/>
  <c r="H15" i="27"/>
  <c r="AB136" i="27"/>
  <c r="S136" i="27"/>
  <c r="BC136" i="27"/>
  <c r="M136" i="27"/>
  <c r="J136" i="27"/>
  <c r="AZ136" i="27"/>
  <c r="AK136" i="27"/>
  <c r="BF136" i="27"/>
  <c r="BI136" i="27"/>
  <c r="Y136" i="27"/>
  <c r="AE136" i="27"/>
  <c r="AQ136" i="27"/>
  <c r="AT136" i="27"/>
  <c r="V136" i="27"/>
  <c r="AH136" i="27"/>
  <c r="D136" i="27"/>
  <c r="P136" i="27"/>
  <c r="AN136" i="27"/>
  <c r="G136" i="27"/>
  <c r="AW136" i="27"/>
  <c r="C75" i="27"/>
  <c r="D76" i="27" s="1"/>
  <c r="H27" i="27"/>
  <c r="H23" i="27"/>
  <c r="B33" i="27"/>
  <c r="AQ89" i="27"/>
  <c r="X89" i="27"/>
  <c r="H29" i="27"/>
  <c r="B110" i="27"/>
  <c r="AY110" i="27" s="1"/>
  <c r="P89" i="27"/>
  <c r="X90" i="27"/>
  <c r="AW103" i="27"/>
  <c r="AS103" i="27"/>
  <c r="AO103" i="27"/>
  <c r="AK103" i="27"/>
  <c r="AG103" i="27"/>
  <c r="AC103" i="27"/>
  <c r="Y103" i="27"/>
  <c r="U103" i="27"/>
  <c r="Q103" i="27"/>
  <c r="M103" i="27"/>
  <c r="I103" i="27"/>
  <c r="E103" i="27"/>
  <c r="AU103" i="27"/>
  <c r="AP103" i="27"/>
  <c r="AJ103" i="27"/>
  <c r="AE103" i="27"/>
  <c r="Z103" i="27"/>
  <c r="T103" i="27"/>
  <c r="O103" i="27"/>
  <c r="J103" i="27"/>
  <c r="D103" i="27"/>
  <c r="AY103" i="27"/>
  <c r="AT103" i="27"/>
  <c r="AN103" i="27"/>
  <c r="AI103" i="27"/>
  <c r="AD103" i="27"/>
  <c r="X103" i="27"/>
  <c r="S103" i="27"/>
  <c r="N103" i="27"/>
  <c r="H103" i="27"/>
  <c r="AX103" i="27"/>
  <c r="AR103" i="27"/>
  <c r="AM103" i="27"/>
  <c r="AH103" i="27"/>
  <c r="AB103" i="27"/>
  <c r="W103" i="27"/>
  <c r="R103" i="27"/>
  <c r="L103" i="27"/>
  <c r="G103" i="27"/>
  <c r="AV103" i="27"/>
  <c r="AA103" i="27"/>
  <c r="F103" i="27"/>
  <c r="AQ103" i="27"/>
  <c r="V103" i="27"/>
  <c r="AL103" i="27"/>
  <c r="P103" i="27"/>
  <c r="AF103" i="27"/>
  <c r="K103" i="27"/>
  <c r="T90" i="27"/>
  <c r="AQ90" i="27"/>
  <c r="AW104" i="27"/>
  <c r="AS104" i="27"/>
  <c r="AO104" i="27"/>
  <c r="AK104" i="27"/>
  <c r="AG104" i="27"/>
  <c r="AC104" i="27"/>
  <c r="Y104" i="27"/>
  <c r="U104" i="27"/>
  <c r="Q104" i="27"/>
  <c r="M104" i="27"/>
  <c r="I104" i="27"/>
  <c r="E104" i="27"/>
  <c r="AU104" i="27"/>
  <c r="AP104" i="27"/>
  <c r="AJ104" i="27"/>
  <c r="AE104" i="27"/>
  <c r="Z104" i="27"/>
  <c r="T104" i="27"/>
  <c r="O104" i="27"/>
  <c r="J104" i="27"/>
  <c r="D104" i="27"/>
  <c r="AY104" i="27"/>
  <c r="AT104" i="27"/>
  <c r="AN104" i="27"/>
  <c r="AI104" i="27"/>
  <c r="AD104" i="27"/>
  <c r="X104" i="27"/>
  <c r="S104" i="27"/>
  <c r="N104" i="27"/>
  <c r="H104" i="27"/>
  <c r="AX104" i="27"/>
  <c r="AR104" i="27"/>
  <c r="AM104" i="27"/>
  <c r="AH104" i="27"/>
  <c r="AB104" i="27"/>
  <c r="W104" i="27"/>
  <c r="R104" i="27"/>
  <c r="L104" i="27"/>
  <c r="G104" i="27"/>
  <c r="AV104" i="27"/>
  <c r="AQ104" i="27"/>
  <c r="AL104" i="27"/>
  <c r="AF104" i="27"/>
  <c r="AA104" i="27"/>
  <c r="V104" i="27"/>
  <c r="P104" i="27"/>
  <c r="K104" i="27"/>
  <c r="F104" i="27"/>
  <c r="T89" i="27"/>
  <c r="P90" i="27"/>
  <c r="H25" i="27"/>
  <c r="B96" i="27"/>
  <c r="AC96" i="27" s="1"/>
  <c r="J89" i="27"/>
  <c r="J90" i="27"/>
  <c r="I89" i="27"/>
  <c r="K89" i="27"/>
  <c r="I90" i="27"/>
  <c r="K90" i="27"/>
  <c r="Y89" i="27"/>
  <c r="Z89" i="27"/>
  <c r="AA89" i="27"/>
  <c r="Y90" i="27"/>
  <c r="Z90" i="27"/>
  <c r="AA90" i="27"/>
  <c r="N96" i="27"/>
  <c r="AO89" i="27"/>
  <c r="AP89" i="27"/>
  <c r="AO90" i="27"/>
  <c r="AP90" i="27"/>
  <c r="AJ89" i="27"/>
  <c r="M89" i="27"/>
  <c r="AC89" i="27"/>
  <c r="AS89" i="27"/>
  <c r="AB89" i="27"/>
  <c r="N89" i="27"/>
  <c r="AD89" i="27"/>
  <c r="AT89" i="27"/>
  <c r="AF89" i="27"/>
  <c r="O89" i="27"/>
  <c r="AE89" i="27"/>
  <c r="AU89" i="27"/>
  <c r="AB90" i="27"/>
  <c r="M90" i="27"/>
  <c r="AC90" i="27"/>
  <c r="AS90" i="27"/>
  <c r="AF90" i="27"/>
  <c r="N90" i="27"/>
  <c r="AD90" i="27"/>
  <c r="AT90" i="27"/>
  <c r="AJ90" i="27"/>
  <c r="O90" i="27"/>
  <c r="AE90" i="27"/>
  <c r="AU90" i="27"/>
  <c r="AV89" i="27"/>
  <c r="Q89" i="27"/>
  <c r="AG89" i="27"/>
  <c r="AW89" i="27"/>
  <c r="AN89" i="27"/>
  <c r="R89" i="27"/>
  <c r="AH89" i="27"/>
  <c r="AX89" i="27"/>
  <c r="AR89" i="27"/>
  <c r="S89" i="27"/>
  <c r="AI89" i="27"/>
  <c r="AY89" i="27"/>
  <c r="AN90" i="27"/>
  <c r="Q90" i="27"/>
  <c r="AG90" i="27"/>
  <c r="AW90" i="27"/>
  <c r="AR90" i="27"/>
  <c r="R90" i="27"/>
  <c r="AH90" i="27"/>
  <c r="AX90" i="27"/>
  <c r="AV90" i="27"/>
  <c r="S90" i="27"/>
  <c r="AI90" i="27"/>
  <c r="AY90" i="27"/>
  <c r="D89" i="27"/>
  <c r="E89" i="27"/>
  <c r="U89" i="27"/>
  <c r="AK89" i="27"/>
  <c r="H89" i="27"/>
  <c r="F89" i="27"/>
  <c r="V89" i="27"/>
  <c r="AL89" i="27"/>
  <c r="L89" i="27"/>
  <c r="G89" i="27"/>
  <c r="W89" i="27"/>
  <c r="AM89" i="27"/>
  <c r="H90" i="27"/>
  <c r="E90" i="27"/>
  <c r="U90" i="27"/>
  <c r="AK90" i="27"/>
  <c r="D90" i="27"/>
  <c r="F90" i="27"/>
  <c r="V90" i="27"/>
  <c r="AL90" i="27"/>
  <c r="L90" i="27"/>
  <c r="G90" i="27"/>
  <c r="W90" i="27"/>
  <c r="AM90" i="27"/>
  <c r="H21" i="27"/>
  <c r="B82" i="27"/>
  <c r="C82" i="27"/>
  <c r="H17" i="27"/>
  <c r="B68" i="27"/>
  <c r="C68" i="27"/>
  <c r="AY61" i="27"/>
  <c r="AU61" i="27"/>
  <c r="AQ61" i="27"/>
  <c r="AM61" i="27"/>
  <c r="AI61" i="27"/>
  <c r="AE61" i="27"/>
  <c r="AA61" i="27"/>
  <c r="W61" i="27"/>
  <c r="S61" i="27"/>
  <c r="O61" i="27"/>
  <c r="K61" i="27"/>
  <c r="G61" i="27"/>
  <c r="AS61" i="27"/>
  <c r="AK61" i="27"/>
  <c r="AC61" i="27"/>
  <c r="U61" i="27"/>
  <c r="M61" i="27"/>
  <c r="E61" i="27"/>
  <c r="AX61" i="27"/>
  <c r="AT61" i="27"/>
  <c r="AP61" i="27"/>
  <c r="AL61" i="27"/>
  <c r="AH61" i="27"/>
  <c r="AD61" i="27"/>
  <c r="Z61" i="27"/>
  <c r="V61" i="27"/>
  <c r="R61" i="27"/>
  <c r="N61" i="27"/>
  <c r="J61" i="27"/>
  <c r="F61" i="27"/>
  <c r="AW61" i="27"/>
  <c r="AO61" i="27"/>
  <c r="AG61" i="27"/>
  <c r="Y61" i="27"/>
  <c r="Q61" i="27"/>
  <c r="I61" i="27"/>
  <c r="AV61" i="27"/>
  <c r="AF61" i="27"/>
  <c r="P61" i="27"/>
  <c r="AN61" i="27"/>
  <c r="H61" i="27"/>
  <c r="T61" i="27"/>
  <c r="AR61" i="27"/>
  <c r="AB61" i="27"/>
  <c r="L61" i="27"/>
  <c r="X61" i="27"/>
  <c r="AJ61" i="27"/>
  <c r="AY62" i="27"/>
  <c r="AY63" i="27" s="1"/>
  <c r="AU62" i="27"/>
  <c r="AU63" i="27" s="1"/>
  <c r="AQ62" i="27"/>
  <c r="AQ63" i="27" s="1"/>
  <c r="AM62" i="27"/>
  <c r="AM63" i="27" s="1"/>
  <c r="AI62" i="27"/>
  <c r="AI63" i="27" s="1"/>
  <c r="AE62" i="27"/>
  <c r="AE63" i="27" s="1"/>
  <c r="AA62" i="27"/>
  <c r="AA63" i="27" s="1"/>
  <c r="W62" i="27"/>
  <c r="W63" i="27" s="1"/>
  <c r="S62" i="27"/>
  <c r="S63" i="27" s="1"/>
  <c r="O62" i="27"/>
  <c r="O63" i="27" s="1"/>
  <c r="K62" i="27"/>
  <c r="K63" i="27" s="1"/>
  <c r="G62" i="27"/>
  <c r="G63" i="27" s="1"/>
  <c r="AS62" i="27"/>
  <c r="AS63" i="27" s="1"/>
  <c r="AK62" i="27"/>
  <c r="AK63" i="27" s="1"/>
  <c r="AC62" i="27"/>
  <c r="AC63" i="27" s="1"/>
  <c r="U62" i="27"/>
  <c r="U63" i="27" s="1"/>
  <c r="M62" i="27"/>
  <c r="M63" i="27" s="1"/>
  <c r="E62" i="27"/>
  <c r="E63" i="27" s="1"/>
  <c r="AR62" i="27"/>
  <c r="AR63" i="27" s="1"/>
  <c r="AJ62" i="27"/>
  <c r="AJ63" i="27" s="1"/>
  <c r="AX62" i="27"/>
  <c r="AX63" i="27" s="1"/>
  <c r="AT62" i="27"/>
  <c r="AT63" i="27" s="1"/>
  <c r="AP62" i="27"/>
  <c r="AP63" i="27" s="1"/>
  <c r="AL62" i="27"/>
  <c r="AL63" i="27" s="1"/>
  <c r="AH62" i="27"/>
  <c r="AH63" i="27" s="1"/>
  <c r="AD62" i="27"/>
  <c r="AD63" i="27" s="1"/>
  <c r="Z62" i="27"/>
  <c r="Z63" i="27" s="1"/>
  <c r="V62" i="27"/>
  <c r="V63" i="27" s="1"/>
  <c r="R62" i="27"/>
  <c r="R63" i="27" s="1"/>
  <c r="N62" i="27"/>
  <c r="N63" i="27" s="1"/>
  <c r="J62" i="27"/>
  <c r="J63" i="27" s="1"/>
  <c r="F62" i="27"/>
  <c r="F63" i="27" s="1"/>
  <c r="AW62" i="27"/>
  <c r="AW63" i="27" s="1"/>
  <c r="AO62" i="27"/>
  <c r="AO63" i="27" s="1"/>
  <c r="AG62" i="27"/>
  <c r="AG63" i="27" s="1"/>
  <c r="Y62" i="27"/>
  <c r="Y63" i="27" s="1"/>
  <c r="Q62" i="27"/>
  <c r="Q63" i="27" s="1"/>
  <c r="I62" i="27"/>
  <c r="I63" i="27" s="1"/>
  <c r="AV62" i="27"/>
  <c r="AV63" i="27" s="1"/>
  <c r="AN62" i="27"/>
  <c r="AN63" i="27" s="1"/>
  <c r="AF62" i="27"/>
  <c r="AF63" i="27" s="1"/>
  <c r="P62" i="27"/>
  <c r="P63" i="27" s="1"/>
  <c r="H62" i="27"/>
  <c r="H63" i="27" s="1"/>
  <c r="AB62" i="27"/>
  <c r="AB63" i="27" s="1"/>
  <c r="L62" i="27"/>
  <c r="L63" i="27" s="1"/>
  <c r="X62" i="27"/>
  <c r="X63" i="27" s="1"/>
  <c r="T62" i="27"/>
  <c r="T63" i="27" s="1"/>
  <c r="AW47" i="27"/>
  <c r="AS47" i="27"/>
  <c r="AO47" i="27"/>
  <c r="AK47" i="27"/>
  <c r="AG47" i="27"/>
  <c r="AC47" i="27"/>
  <c r="Y47" i="27"/>
  <c r="U47" i="27"/>
  <c r="Q47" i="27"/>
  <c r="M47" i="27"/>
  <c r="I47" i="27"/>
  <c r="E47" i="27"/>
  <c r="AY47" i="27"/>
  <c r="AT47" i="27"/>
  <c r="AN47" i="27"/>
  <c r="AI47" i="27"/>
  <c r="AD47" i="27"/>
  <c r="X47" i="27"/>
  <c r="S47" i="27"/>
  <c r="N47" i="27"/>
  <c r="H47" i="27"/>
  <c r="AX47" i="27"/>
  <c r="AR47" i="27"/>
  <c r="AM47" i="27"/>
  <c r="AH47" i="27"/>
  <c r="AB47" i="27"/>
  <c r="W47" i="27"/>
  <c r="R47" i="27"/>
  <c r="L47" i="27"/>
  <c r="G47" i="27"/>
  <c r="AV47" i="27"/>
  <c r="AQ47" i="27"/>
  <c r="AL47" i="27"/>
  <c r="AF47" i="27"/>
  <c r="AA47" i="27"/>
  <c r="V47" i="27"/>
  <c r="P47" i="27"/>
  <c r="K47" i="27"/>
  <c r="F47" i="27"/>
  <c r="AP47" i="27"/>
  <c r="T47" i="27"/>
  <c r="AJ47" i="27"/>
  <c r="O47" i="27"/>
  <c r="AE47" i="27"/>
  <c r="J47" i="27"/>
  <c r="AU47" i="27"/>
  <c r="Z47" i="27"/>
  <c r="I54" i="27"/>
  <c r="AF54" i="27"/>
  <c r="Z54" i="27"/>
  <c r="H13" i="27"/>
  <c r="B54" i="27"/>
  <c r="D54" i="27" s="1"/>
  <c r="AW48" i="27"/>
  <c r="AW49" i="27" s="1"/>
  <c r="AS48" i="27"/>
  <c r="AS49" i="27" s="1"/>
  <c r="AO48" i="27"/>
  <c r="AO49" i="27" s="1"/>
  <c r="AK48" i="27"/>
  <c r="AK49" i="27" s="1"/>
  <c r="AG48" i="27"/>
  <c r="AG49" i="27" s="1"/>
  <c r="AC48" i="27"/>
  <c r="AC49" i="27" s="1"/>
  <c r="Y48" i="27"/>
  <c r="Y49" i="27" s="1"/>
  <c r="U48" i="27"/>
  <c r="U49" i="27" s="1"/>
  <c r="Q48" i="27"/>
  <c r="Q49" i="27" s="1"/>
  <c r="M48" i="27"/>
  <c r="M49" i="27" s="1"/>
  <c r="I48" i="27"/>
  <c r="I49" i="27" s="1"/>
  <c r="E48" i="27"/>
  <c r="E49" i="27" s="1"/>
  <c r="AY48" i="27"/>
  <c r="AY49" i="27" s="1"/>
  <c r="AT48" i="27"/>
  <c r="AT49" i="27" s="1"/>
  <c r="AN48" i="27"/>
  <c r="AN49" i="27" s="1"/>
  <c r="AI48" i="27"/>
  <c r="AI49" i="27" s="1"/>
  <c r="AD48" i="27"/>
  <c r="AD49" i="27" s="1"/>
  <c r="X48" i="27"/>
  <c r="X49" i="27" s="1"/>
  <c r="S48" i="27"/>
  <c r="S49" i="27" s="1"/>
  <c r="N48" i="27"/>
  <c r="N49" i="27" s="1"/>
  <c r="H48" i="27"/>
  <c r="H49" i="27" s="1"/>
  <c r="AX48" i="27"/>
  <c r="AX49" i="27" s="1"/>
  <c r="AR48" i="27"/>
  <c r="AR49" i="27" s="1"/>
  <c r="AM48" i="27"/>
  <c r="AM49" i="27" s="1"/>
  <c r="AH48" i="27"/>
  <c r="AH49" i="27" s="1"/>
  <c r="AB48" i="27"/>
  <c r="AB49" i="27" s="1"/>
  <c r="W48" i="27"/>
  <c r="W49" i="27" s="1"/>
  <c r="R48" i="27"/>
  <c r="R49" i="27" s="1"/>
  <c r="L48" i="27"/>
  <c r="L49" i="27" s="1"/>
  <c r="G48" i="27"/>
  <c r="G49" i="27" s="1"/>
  <c r="AV48" i="27"/>
  <c r="AV49" i="27" s="1"/>
  <c r="AQ48" i="27"/>
  <c r="AQ49" i="27" s="1"/>
  <c r="AL48" i="27"/>
  <c r="AL49" i="27" s="1"/>
  <c r="AF48" i="27"/>
  <c r="AF49" i="27" s="1"/>
  <c r="AA48" i="27"/>
  <c r="AA49" i="27" s="1"/>
  <c r="V48" i="27"/>
  <c r="V49" i="27" s="1"/>
  <c r="P48" i="27"/>
  <c r="P49" i="27" s="1"/>
  <c r="K48" i="27"/>
  <c r="K49" i="27" s="1"/>
  <c r="F48" i="27"/>
  <c r="F49" i="27" s="1"/>
  <c r="AJ48" i="27"/>
  <c r="AJ49" i="27" s="1"/>
  <c r="O48" i="27"/>
  <c r="O49" i="27" s="1"/>
  <c r="AE48" i="27"/>
  <c r="AE49" i="27" s="1"/>
  <c r="J48" i="27"/>
  <c r="J49" i="27" s="1"/>
  <c r="AU48" i="27"/>
  <c r="AU49" i="27" s="1"/>
  <c r="Z48" i="27"/>
  <c r="Z49" i="27" s="1"/>
  <c r="AP48" i="27"/>
  <c r="AP49" i="27" s="1"/>
  <c r="T48" i="27"/>
  <c r="T49" i="27" s="1"/>
  <c r="B40" i="27"/>
  <c r="D41" i="27" s="1"/>
  <c r="D34" i="27" l="1"/>
  <c r="AM54" i="27"/>
  <c r="D82" i="27"/>
  <c r="D110" i="27"/>
  <c r="D33" i="27"/>
  <c r="J19" i="27"/>
  <c r="I9" i="28"/>
  <c r="H16" i="27"/>
  <c r="T12" i="31"/>
  <c r="I12" i="28" s="1"/>
  <c r="J11" i="27"/>
  <c r="J7" i="27"/>
  <c r="D66" i="27"/>
  <c r="Z96" i="27"/>
  <c r="G54" i="27"/>
  <c r="L96" i="27"/>
  <c r="AE54" i="27"/>
  <c r="Q54" i="27"/>
  <c r="K54" i="27"/>
  <c r="R54" i="27"/>
  <c r="X54" i="27"/>
  <c r="Y54" i="27"/>
  <c r="N54" i="27"/>
  <c r="AJ54" i="27"/>
  <c r="V54" i="27"/>
  <c r="AB54" i="27"/>
  <c r="AI54" i="27"/>
  <c r="AG54" i="27"/>
  <c r="P105" i="27"/>
  <c r="P107" i="27" s="1"/>
  <c r="L105" i="27"/>
  <c r="L108" i="27" s="1"/>
  <c r="AH105" i="27"/>
  <c r="H105" i="27"/>
  <c r="H108" i="27" s="1"/>
  <c r="AD105" i="27"/>
  <c r="AD107" i="27" s="1"/>
  <c r="AY105" i="27"/>
  <c r="AY107" i="27" s="1"/>
  <c r="T105" i="27"/>
  <c r="T107" i="27" s="1"/>
  <c r="AP105" i="27"/>
  <c r="AP108" i="27" s="1"/>
  <c r="M105" i="27"/>
  <c r="M108" i="27" s="1"/>
  <c r="AC105" i="27"/>
  <c r="AC107" i="27" s="1"/>
  <c r="AS105" i="27"/>
  <c r="AS107" i="27" s="1"/>
  <c r="F105" i="27"/>
  <c r="F108" i="27" s="1"/>
  <c r="AI33" i="27"/>
  <c r="L33" i="27"/>
  <c r="N33" i="27"/>
  <c r="S33" i="27"/>
  <c r="Q33" i="27"/>
  <c r="T33" i="27"/>
  <c r="Z33" i="27"/>
  <c r="AJ33" i="27"/>
  <c r="AG33" i="27"/>
  <c r="AB33" i="27"/>
  <c r="AH33" i="27"/>
  <c r="W33" i="27"/>
  <c r="H33" i="27"/>
  <c r="AA33" i="27"/>
  <c r="K33" i="27"/>
  <c r="AC33" i="27"/>
  <c r="R33" i="27"/>
  <c r="O54" i="27"/>
  <c r="J54" i="27"/>
  <c r="P54" i="27"/>
  <c r="AL54" i="27"/>
  <c r="W54" i="27"/>
  <c r="H54" i="27"/>
  <c r="AD54" i="27"/>
  <c r="M54" i="27"/>
  <c r="AC54" i="27"/>
  <c r="D68" i="27"/>
  <c r="G96" i="27"/>
  <c r="K96" i="27"/>
  <c r="E96" i="27"/>
  <c r="Y91" i="27"/>
  <c r="Y94" i="27" s="1"/>
  <c r="AL105" i="27"/>
  <c r="AL108" i="27" s="1"/>
  <c r="AA105" i="27"/>
  <c r="AA107" i="27" s="1"/>
  <c r="R105" i="27"/>
  <c r="R108" i="27" s="1"/>
  <c r="AM105" i="27"/>
  <c r="AM108" i="27" s="1"/>
  <c r="N105" i="27"/>
  <c r="N108" i="27" s="1"/>
  <c r="AI105" i="27"/>
  <c r="AI107" i="27" s="1"/>
  <c r="D105" i="27"/>
  <c r="D108" i="27" s="1"/>
  <c r="N28" i="27" s="1"/>
  <c r="Z105" i="27"/>
  <c r="Z107" i="27" s="1"/>
  <c r="AU105" i="27"/>
  <c r="AU108" i="27" s="1"/>
  <c r="Q105" i="27"/>
  <c r="Q107" i="27" s="1"/>
  <c r="AG105" i="27"/>
  <c r="AG107" i="27" s="1"/>
  <c r="AW105" i="27"/>
  <c r="AW108" i="27" s="1"/>
  <c r="F110" i="27"/>
  <c r="E33" i="27"/>
  <c r="X33" i="27"/>
  <c r="I33" i="27"/>
  <c r="O33" i="27"/>
  <c r="V33" i="27"/>
  <c r="AL33" i="27"/>
  <c r="O96" i="27"/>
  <c r="D96" i="27"/>
  <c r="I96" i="27"/>
  <c r="K105" i="27"/>
  <c r="K107" i="27" s="1"/>
  <c r="V105" i="27"/>
  <c r="V107" i="27" s="1"/>
  <c r="AV105" i="27"/>
  <c r="AV108" i="27" s="1"/>
  <c r="W105" i="27"/>
  <c r="W107" i="27" s="1"/>
  <c r="AR105" i="27"/>
  <c r="AR107" i="27" s="1"/>
  <c r="S105" i="27"/>
  <c r="S107" i="27" s="1"/>
  <c r="AN105" i="27"/>
  <c r="AN107" i="27" s="1"/>
  <c r="J105" i="27"/>
  <c r="J108" i="27" s="1"/>
  <c r="AE105" i="27"/>
  <c r="AE107" i="27" s="1"/>
  <c r="E105" i="27"/>
  <c r="E107" i="27" s="1"/>
  <c r="U105" i="27"/>
  <c r="U107" i="27" s="1"/>
  <c r="AK105" i="27"/>
  <c r="AK107" i="27" s="1"/>
  <c r="E110" i="27"/>
  <c r="U33" i="27"/>
  <c r="J33" i="27"/>
  <c r="Y33" i="27"/>
  <c r="AE33" i="27"/>
  <c r="P33" i="27"/>
  <c r="G33" i="27"/>
  <c r="T54" i="27"/>
  <c r="F54" i="27"/>
  <c r="AA54" i="27"/>
  <c r="L54" i="27"/>
  <c r="AH54" i="27"/>
  <c r="S54" i="27"/>
  <c r="E54" i="27"/>
  <c r="U54" i="27"/>
  <c r="AK54" i="27"/>
  <c r="F96" i="27"/>
  <c r="J96" i="27"/>
  <c r="H96" i="27"/>
  <c r="M96" i="27"/>
  <c r="AF105" i="27"/>
  <c r="AF107" i="27" s="1"/>
  <c r="AQ105" i="27"/>
  <c r="AQ107" i="27" s="1"/>
  <c r="G105" i="27"/>
  <c r="G107" i="27" s="1"/>
  <c r="AB105" i="27"/>
  <c r="AB108" i="27" s="1"/>
  <c r="AX105" i="27"/>
  <c r="AX108" i="27" s="1"/>
  <c r="X105" i="27"/>
  <c r="X107" i="27" s="1"/>
  <c r="AT105" i="27"/>
  <c r="AT108" i="27" s="1"/>
  <c r="O105" i="27"/>
  <c r="O107" i="27" s="1"/>
  <c r="AJ105" i="27"/>
  <c r="AJ108" i="27" s="1"/>
  <c r="I105" i="27"/>
  <c r="I108" i="27" s="1"/>
  <c r="Y105" i="27"/>
  <c r="Y108" i="27" s="1"/>
  <c r="AO105" i="27"/>
  <c r="AO107" i="27" s="1"/>
  <c r="G110" i="27"/>
  <c r="AK33" i="27"/>
  <c r="AD33" i="27"/>
  <c r="F33" i="27"/>
  <c r="M33" i="27"/>
  <c r="AF33" i="27"/>
  <c r="AP91" i="27"/>
  <c r="AP94" i="27" s="1"/>
  <c r="I91" i="27"/>
  <c r="I94" i="27" s="1"/>
  <c r="AA91" i="27"/>
  <c r="AA94" i="27" s="1"/>
  <c r="AO91" i="27"/>
  <c r="AO94" i="27" s="1"/>
  <c r="G91" i="27"/>
  <c r="G94" i="27" s="1"/>
  <c r="E91" i="27"/>
  <c r="E94" i="27" s="1"/>
  <c r="S91" i="27"/>
  <c r="S94" i="27" s="1"/>
  <c r="Q91" i="27"/>
  <c r="Q94" i="27" s="1"/>
  <c r="N91" i="27"/>
  <c r="N94" i="27" s="1"/>
  <c r="M91" i="27"/>
  <c r="M94" i="27" s="1"/>
  <c r="H91" i="27"/>
  <c r="H94" i="27" s="1"/>
  <c r="AR91" i="27"/>
  <c r="AR94" i="27" s="1"/>
  <c r="AV91" i="27"/>
  <c r="AV93" i="27" s="1"/>
  <c r="AF91" i="27"/>
  <c r="AF93" i="27" s="1"/>
  <c r="AJ91" i="27"/>
  <c r="AJ93" i="27" s="1"/>
  <c r="AM91" i="27"/>
  <c r="AM94" i="27" s="1"/>
  <c r="AL91" i="27"/>
  <c r="AL94" i="27" s="1"/>
  <c r="AK91" i="27"/>
  <c r="AK93" i="27" s="1"/>
  <c r="AY91" i="27"/>
  <c r="AY94" i="27" s="1"/>
  <c r="AX91" i="27"/>
  <c r="AX94" i="27" s="1"/>
  <c r="AW91" i="27"/>
  <c r="AW94" i="27" s="1"/>
  <c r="AU91" i="27"/>
  <c r="AU94" i="27" s="1"/>
  <c r="AT91" i="27"/>
  <c r="AT94" i="27" s="1"/>
  <c r="AS91" i="27"/>
  <c r="AS94" i="27" s="1"/>
  <c r="J91" i="27"/>
  <c r="J94" i="27" s="1"/>
  <c r="T91" i="27"/>
  <c r="T93" i="27" s="1"/>
  <c r="P91" i="27"/>
  <c r="P94" i="27" s="1"/>
  <c r="AQ91" i="27"/>
  <c r="AQ94" i="27" s="1"/>
  <c r="F91" i="27"/>
  <c r="F93" i="27" s="1"/>
  <c r="R91" i="27"/>
  <c r="R94" i="27" s="1"/>
  <c r="O91" i="27"/>
  <c r="O94" i="27" s="1"/>
  <c r="L91" i="27"/>
  <c r="L94" i="27" s="1"/>
  <c r="D91" i="27"/>
  <c r="D93" i="27" s="1"/>
  <c r="AN91" i="27"/>
  <c r="AN93" i="27" s="1"/>
  <c r="AB91" i="27"/>
  <c r="AB93" i="27" s="1"/>
  <c r="X91" i="27"/>
  <c r="X93" i="27" s="1"/>
  <c r="W91" i="27"/>
  <c r="W93" i="27" s="1"/>
  <c r="V91" i="27"/>
  <c r="V93" i="27" s="1"/>
  <c r="U91" i="27"/>
  <c r="U93" i="27" s="1"/>
  <c r="AI91" i="27"/>
  <c r="AI93" i="27" s="1"/>
  <c r="AH91" i="27"/>
  <c r="AH93" i="27" s="1"/>
  <c r="AG91" i="27"/>
  <c r="AG94" i="27" s="1"/>
  <c r="AE91" i="27"/>
  <c r="AE93" i="27" s="1"/>
  <c r="AD91" i="27"/>
  <c r="AD93" i="27" s="1"/>
  <c r="AC91" i="27"/>
  <c r="AC93" i="27" s="1"/>
  <c r="Z91" i="27"/>
  <c r="Z93" i="27" s="1"/>
  <c r="K91" i="27"/>
  <c r="K94" i="27" s="1"/>
  <c r="H12" i="27"/>
  <c r="E40" i="27"/>
  <c r="F40" i="27"/>
  <c r="G40" i="27"/>
  <c r="D40" i="27"/>
  <c r="D42" i="27" s="1"/>
  <c r="T52" i="27"/>
  <c r="T51" i="27"/>
  <c r="AA52" i="27"/>
  <c r="AA51" i="27"/>
  <c r="AR51" i="27"/>
  <c r="AR52" i="27"/>
  <c r="AO52" i="27"/>
  <c r="AO51" i="27"/>
  <c r="X66" i="27"/>
  <c r="X65" i="27"/>
  <c r="N65" i="27"/>
  <c r="N66" i="27"/>
  <c r="E65" i="27"/>
  <c r="E66" i="27"/>
  <c r="AU65" i="27"/>
  <c r="AU66" i="27"/>
  <c r="AH107" i="27"/>
  <c r="AH108" i="27"/>
  <c r="K51" i="27"/>
  <c r="K52" i="27"/>
  <c r="AX51" i="27"/>
  <c r="AX52" i="27"/>
  <c r="AT51" i="27"/>
  <c r="AT52" i="27"/>
  <c r="M51" i="27"/>
  <c r="M52" i="27"/>
  <c r="AC52" i="27"/>
  <c r="AC51" i="27"/>
  <c r="AS51" i="27"/>
  <c r="AS52" i="27"/>
  <c r="L65" i="27"/>
  <c r="L66" i="27"/>
  <c r="AF66" i="27"/>
  <c r="AF65" i="27"/>
  <c r="Q65" i="27"/>
  <c r="Q66" i="27"/>
  <c r="AW65" i="27"/>
  <c r="AW66" i="27"/>
  <c r="R65" i="27"/>
  <c r="R66" i="27"/>
  <c r="AH66" i="27"/>
  <c r="AH65" i="27"/>
  <c r="AX65" i="27"/>
  <c r="AX66" i="27"/>
  <c r="M65" i="27"/>
  <c r="M66" i="27"/>
  <c r="AS66" i="27"/>
  <c r="AS65" i="27"/>
  <c r="S65" i="27"/>
  <c r="S66" i="27"/>
  <c r="AI66" i="27"/>
  <c r="AI65" i="27"/>
  <c r="AY65" i="27"/>
  <c r="AY66" i="27"/>
  <c r="R107" i="27"/>
  <c r="D51" i="27"/>
  <c r="D52" i="27"/>
  <c r="J51" i="27"/>
  <c r="J52" i="27"/>
  <c r="W52" i="27"/>
  <c r="W51" i="27"/>
  <c r="S52" i="27"/>
  <c r="S51" i="27"/>
  <c r="I51" i="27"/>
  <c r="I52" i="27"/>
  <c r="I65" i="27"/>
  <c r="I66" i="27"/>
  <c r="AD66" i="27"/>
  <c r="AD65" i="27"/>
  <c r="AK65" i="27"/>
  <c r="AK66" i="27"/>
  <c r="AE66" i="27"/>
  <c r="AE65" i="27"/>
  <c r="AE52" i="27"/>
  <c r="AE51" i="27"/>
  <c r="G51" i="27"/>
  <c r="G52" i="27"/>
  <c r="X52" i="27"/>
  <c r="X51" i="27"/>
  <c r="Z52" i="27"/>
  <c r="Z51" i="27"/>
  <c r="O52" i="27"/>
  <c r="O51" i="27"/>
  <c r="P51" i="27"/>
  <c r="P52" i="27"/>
  <c r="AL52" i="27"/>
  <c r="AL51" i="27"/>
  <c r="L51" i="27"/>
  <c r="L52" i="27"/>
  <c r="AH52" i="27"/>
  <c r="AH51" i="27"/>
  <c r="H51" i="27"/>
  <c r="H52" i="27"/>
  <c r="AD52" i="27"/>
  <c r="AD51" i="27"/>
  <c r="AY51" i="27"/>
  <c r="AY52" i="27"/>
  <c r="Q52" i="27"/>
  <c r="Q51" i="27"/>
  <c r="AG52" i="27"/>
  <c r="AG51" i="27"/>
  <c r="AW51" i="27"/>
  <c r="AW52" i="27"/>
  <c r="AB66" i="27"/>
  <c r="AB65" i="27"/>
  <c r="AN65" i="27"/>
  <c r="AN66" i="27"/>
  <c r="Y66" i="27"/>
  <c r="Y65" i="27"/>
  <c r="F65" i="27"/>
  <c r="F66" i="27"/>
  <c r="V66" i="27"/>
  <c r="V65" i="27"/>
  <c r="AL65" i="27"/>
  <c r="AL66" i="27"/>
  <c r="AJ66" i="27"/>
  <c r="AJ65" i="27"/>
  <c r="U65" i="27"/>
  <c r="U66" i="27"/>
  <c r="G65" i="27"/>
  <c r="G66" i="27"/>
  <c r="W66" i="27"/>
  <c r="W65" i="27"/>
  <c r="AM65" i="27"/>
  <c r="AM66" i="27"/>
  <c r="K108" i="27"/>
  <c r="AE108" i="27"/>
  <c r="F51" i="27"/>
  <c r="F52" i="27"/>
  <c r="AV51" i="27"/>
  <c r="AV52" i="27"/>
  <c r="AN52" i="27"/>
  <c r="AN51" i="27"/>
  <c r="Y52" i="27"/>
  <c r="Y51" i="27"/>
  <c r="P65" i="27"/>
  <c r="P66" i="27"/>
  <c r="AO65" i="27"/>
  <c r="AO66" i="27"/>
  <c r="AT65" i="27"/>
  <c r="AT66" i="27"/>
  <c r="O65" i="27"/>
  <c r="O66" i="27"/>
  <c r="AP52" i="27"/>
  <c r="AP51" i="27"/>
  <c r="AF51" i="27"/>
  <c r="AF52" i="27"/>
  <c r="AB51" i="27"/>
  <c r="AB52" i="27"/>
  <c r="AU51" i="27"/>
  <c r="AU52" i="27"/>
  <c r="AJ52" i="27"/>
  <c r="AJ51" i="27"/>
  <c r="V52" i="27"/>
  <c r="V51" i="27"/>
  <c r="AQ52" i="27"/>
  <c r="AQ51" i="27"/>
  <c r="R52" i="27"/>
  <c r="R51" i="27"/>
  <c r="AM52" i="27"/>
  <c r="AM51" i="27"/>
  <c r="N52" i="27"/>
  <c r="N51" i="27"/>
  <c r="AI52" i="27"/>
  <c r="AI51" i="27"/>
  <c r="E51" i="27"/>
  <c r="E52" i="27"/>
  <c r="U52" i="27"/>
  <c r="U51" i="27"/>
  <c r="AK52" i="27"/>
  <c r="AK51" i="27"/>
  <c r="T65" i="27"/>
  <c r="T66" i="27"/>
  <c r="H65" i="27"/>
  <c r="H66" i="27"/>
  <c r="AV65" i="27"/>
  <c r="AV66" i="27"/>
  <c r="AG66" i="27"/>
  <c r="AG65" i="27"/>
  <c r="J65" i="27"/>
  <c r="J66" i="27"/>
  <c r="Z66" i="27"/>
  <c r="Z65" i="27"/>
  <c r="AP65" i="27"/>
  <c r="AP66" i="27"/>
  <c r="AR65" i="27"/>
  <c r="AR66" i="27"/>
  <c r="AC66" i="27"/>
  <c r="AC65" i="27"/>
  <c r="K65" i="27"/>
  <c r="K66" i="27"/>
  <c r="AA66" i="27"/>
  <c r="AA65" i="27"/>
  <c r="AQ65" i="27"/>
  <c r="AQ66" i="27"/>
  <c r="AB107" i="27"/>
  <c r="AJ107" i="27"/>
  <c r="H20" i="27"/>
  <c r="D83" i="27"/>
  <c r="B141" i="27"/>
  <c r="F8" i="28" s="1"/>
  <c r="D69" i="27"/>
  <c r="D70" i="27" s="1"/>
  <c r="AS54" i="27"/>
  <c r="D55" i="27"/>
  <c r="D56" i="27" s="1"/>
  <c r="AT75" i="27"/>
  <c r="D75" i="27"/>
  <c r="D77" i="27" s="1"/>
  <c r="J15" i="27"/>
  <c r="AX75" i="27"/>
  <c r="AG76" i="27"/>
  <c r="AK76" i="27"/>
  <c r="K76" i="27"/>
  <c r="I75" i="27"/>
  <c r="AE76" i="27"/>
  <c r="AX76" i="27"/>
  <c r="AG75" i="27"/>
  <c r="AM76" i="27"/>
  <c r="G75" i="27"/>
  <c r="AK75" i="27"/>
  <c r="AK77" i="27" s="1"/>
  <c r="L76" i="27"/>
  <c r="AV76" i="27"/>
  <c r="R76" i="27"/>
  <c r="AY75" i="27"/>
  <c r="E75" i="27"/>
  <c r="R75" i="27"/>
  <c r="T76" i="27"/>
  <c r="E76" i="27"/>
  <c r="V76" i="27"/>
  <c r="H75" i="27"/>
  <c r="K75" i="27"/>
  <c r="V75" i="27"/>
  <c r="AI76" i="27"/>
  <c r="AR76" i="27"/>
  <c r="P76" i="27"/>
  <c r="Q76" i="27"/>
  <c r="AW76" i="27"/>
  <c r="AH76" i="27"/>
  <c r="W75" i="27"/>
  <c r="X75" i="27"/>
  <c r="Y75" i="27"/>
  <c r="AA75" i="27"/>
  <c r="AW75" i="27"/>
  <c r="AH75" i="27"/>
  <c r="AQ76" i="27"/>
  <c r="G76" i="27"/>
  <c r="X76" i="27"/>
  <c r="U76" i="27"/>
  <c r="F76" i="27"/>
  <c r="AL76" i="27"/>
  <c r="AB75" i="27"/>
  <c r="AC75" i="27"/>
  <c r="AE75" i="27"/>
  <c r="AF75" i="27"/>
  <c r="F75" i="27"/>
  <c r="AL75" i="27"/>
  <c r="S76" i="27"/>
  <c r="AY76" i="27"/>
  <c r="AB76" i="27"/>
  <c r="O76" i="27"/>
  <c r="AU76" i="27"/>
  <c r="AF76" i="27"/>
  <c r="I76" i="27"/>
  <c r="Y76" i="27"/>
  <c r="AO76" i="27"/>
  <c r="J76" i="27"/>
  <c r="Z76" i="27"/>
  <c r="AP76" i="27"/>
  <c r="L75" i="27"/>
  <c r="L77" i="27" s="1"/>
  <c r="AI75" i="27"/>
  <c r="M75" i="27"/>
  <c r="AJ75" i="27"/>
  <c r="O75" i="27"/>
  <c r="AM75" i="27"/>
  <c r="AM77" i="27" s="1"/>
  <c r="P75" i="27"/>
  <c r="P77" i="27" s="1"/>
  <c r="AN75" i="27"/>
  <c r="AO75" i="27"/>
  <c r="AO77" i="27" s="1"/>
  <c r="J75" i="27"/>
  <c r="J77" i="27" s="1"/>
  <c r="Z75" i="27"/>
  <c r="Z77" i="27" s="1"/>
  <c r="AP75" i="27"/>
  <c r="AP77" i="27" s="1"/>
  <c r="AA76" i="27"/>
  <c r="AJ76" i="27"/>
  <c r="W76" i="27"/>
  <c r="H76" i="27"/>
  <c r="AN76" i="27"/>
  <c r="M76" i="27"/>
  <c r="AC76" i="27"/>
  <c r="AS76" i="27"/>
  <c r="N76" i="27"/>
  <c r="AD76" i="27"/>
  <c r="AT76" i="27"/>
  <c r="Q75" i="27"/>
  <c r="Q77" i="27" s="1"/>
  <c r="AQ75" i="27"/>
  <c r="AQ77" i="27" s="1"/>
  <c r="S75" i="27"/>
  <c r="AR75" i="27"/>
  <c r="T75" i="27"/>
  <c r="AU75" i="27"/>
  <c r="AU77" i="27" s="1"/>
  <c r="U75" i="27"/>
  <c r="AV75" i="27"/>
  <c r="AS75" i="27"/>
  <c r="AS77" i="27" s="1"/>
  <c r="N75" i="27"/>
  <c r="N77" i="27" s="1"/>
  <c r="AD75" i="27"/>
  <c r="AD77" i="27" s="1"/>
  <c r="H24" i="27"/>
  <c r="J23" i="27"/>
  <c r="H28" i="27"/>
  <c r="J27" i="27"/>
  <c r="H22" i="27"/>
  <c r="J21" i="27"/>
  <c r="H14" i="27"/>
  <c r="J13" i="27"/>
  <c r="H10" i="27"/>
  <c r="J9" i="27"/>
  <c r="H18" i="27"/>
  <c r="J17" i="27"/>
  <c r="H26" i="27"/>
  <c r="J25" i="27"/>
  <c r="H30" i="27"/>
  <c r="J29" i="27"/>
  <c r="H8" i="27"/>
  <c r="AW40" i="27"/>
  <c r="D35" i="27"/>
  <c r="D37" i="27" s="1"/>
  <c r="AM33" i="27"/>
  <c r="AN33" i="27"/>
  <c r="AQ33" i="27"/>
  <c r="AO33" i="27"/>
  <c r="AR33" i="27"/>
  <c r="AW33" i="27"/>
  <c r="AX33" i="27"/>
  <c r="AU33" i="27"/>
  <c r="AS33" i="27"/>
  <c r="AP33" i="27"/>
  <c r="AV33" i="27"/>
  <c r="AT33" i="27"/>
  <c r="AY33" i="27"/>
  <c r="AO34" i="27"/>
  <c r="Y34" i="27"/>
  <c r="I34" i="27"/>
  <c r="I35" i="27" s="1"/>
  <c r="AN34" i="27"/>
  <c r="AN35" i="27" s="1"/>
  <c r="S34" i="27"/>
  <c r="S35" i="27" s="1"/>
  <c r="AR34" i="27"/>
  <c r="W34" i="27"/>
  <c r="W35" i="27" s="1"/>
  <c r="AV34" i="27"/>
  <c r="AA34" i="27"/>
  <c r="F34" i="27"/>
  <c r="J34" i="27"/>
  <c r="J35" i="27" s="1"/>
  <c r="AP34" i="27"/>
  <c r="AP35" i="27" s="1"/>
  <c r="AS34" i="27"/>
  <c r="AC34" i="27"/>
  <c r="AC35" i="27" s="1"/>
  <c r="M34" i="27"/>
  <c r="AX34" i="27"/>
  <c r="AF34" i="27"/>
  <c r="AF35" i="27" s="1"/>
  <c r="AE34" i="27"/>
  <c r="AE35" i="27" s="1"/>
  <c r="AK34" i="27"/>
  <c r="AK35" i="27" s="1"/>
  <c r="U34" i="27"/>
  <c r="U35" i="27" s="1"/>
  <c r="E34" i="27"/>
  <c r="AI34" i="27"/>
  <c r="AI35" i="27" s="1"/>
  <c r="N34" i="27"/>
  <c r="AM34" i="27"/>
  <c r="AM35" i="27" s="1"/>
  <c r="R34" i="27"/>
  <c r="AQ34" i="27"/>
  <c r="AQ35" i="27" s="1"/>
  <c r="V34" i="27"/>
  <c r="V35" i="27" s="1"/>
  <c r="V37" i="27" s="1"/>
  <c r="AJ34" i="27"/>
  <c r="AJ35" i="27" s="1"/>
  <c r="AU34" i="27"/>
  <c r="T34" i="27"/>
  <c r="AT34" i="27"/>
  <c r="AT35" i="27" s="1"/>
  <c r="G34" i="27"/>
  <c r="AW34" i="27"/>
  <c r="AW35" i="27" s="1"/>
  <c r="AG34" i="27"/>
  <c r="AG35" i="27" s="1"/>
  <c r="Q34" i="27"/>
  <c r="Q35" i="27" s="1"/>
  <c r="AY34" i="27"/>
  <c r="AY35" i="27" s="1"/>
  <c r="AD34" i="27"/>
  <c r="H34" i="27"/>
  <c r="AH34" i="27"/>
  <c r="L34" i="27"/>
  <c r="AL34" i="27"/>
  <c r="P34" i="27"/>
  <c r="P35" i="27" s="1"/>
  <c r="O34" i="27"/>
  <c r="O35" i="27" s="1"/>
  <c r="Z34" i="27"/>
  <c r="Z35" i="27" s="1"/>
  <c r="X34" i="27"/>
  <c r="AB34" i="27"/>
  <c r="K34" i="27"/>
  <c r="K35" i="27" s="1"/>
  <c r="N110" i="27"/>
  <c r="AM96" i="27"/>
  <c r="AA96" i="27"/>
  <c r="AJ110" i="27"/>
  <c r="U110" i="27"/>
  <c r="AD96" i="27"/>
  <c r="P110" i="27"/>
  <c r="I110" i="27"/>
  <c r="AD110" i="27"/>
  <c r="H110" i="27"/>
  <c r="AO110" i="27"/>
  <c r="AT110" i="27"/>
  <c r="W110" i="27"/>
  <c r="AM110" i="27"/>
  <c r="AL96" i="27"/>
  <c r="AU96" i="27"/>
  <c r="AX96" i="27"/>
  <c r="AY96" i="27"/>
  <c r="P96" i="27"/>
  <c r="AF110" i="27"/>
  <c r="X110" i="27"/>
  <c r="L110" i="27"/>
  <c r="Q110" i="27"/>
  <c r="AW110" i="27"/>
  <c r="R110" i="27"/>
  <c r="AH110" i="27"/>
  <c r="AX110" i="27"/>
  <c r="AC110" i="27"/>
  <c r="K110" i="27"/>
  <c r="AA110" i="27"/>
  <c r="AQ110" i="27"/>
  <c r="AV96" i="27"/>
  <c r="Y96" i="27"/>
  <c r="AV110" i="27"/>
  <c r="AN110" i="27"/>
  <c r="AB110" i="27"/>
  <c r="Y110" i="27"/>
  <c r="V110" i="27"/>
  <c r="AL110" i="27"/>
  <c r="AK110" i="27"/>
  <c r="O110" i="27"/>
  <c r="AE110" i="27"/>
  <c r="AU110" i="27"/>
  <c r="R96" i="27"/>
  <c r="S96" i="27"/>
  <c r="AO96" i="27"/>
  <c r="T110" i="27"/>
  <c r="AR110" i="27"/>
  <c r="AG110" i="27"/>
  <c r="J110" i="27"/>
  <c r="Z110" i="27"/>
  <c r="AP110" i="27"/>
  <c r="M110" i="27"/>
  <c r="AS110" i="27"/>
  <c r="S110" i="27"/>
  <c r="AI110" i="27"/>
  <c r="AF96" i="27"/>
  <c r="AY111" i="27"/>
  <c r="AY112" i="27" s="1"/>
  <c r="AU111" i="27"/>
  <c r="AQ111" i="27"/>
  <c r="AM111" i="27"/>
  <c r="AI111" i="27"/>
  <c r="AE111" i="27"/>
  <c r="AA111" i="27"/>
  <c r="W111" i="27"/>
  <c r="S111" i="27"/>
  <c r="O111" i="27"/>
  <c r="K111" i="27"/>
  <c r="G111" i="27"/>
  <c r="G112" i="27" s="1"/>
  <c r="AW111" i="27"/>
  <c r="AO111" i="27"/>
  <c r="AG111" i="27"/>
  <c r="AC111" i="27"/>
  <c r="U111" i="27"/>
  <c r="M111" i="27"/>
  <c r="E111" i="27"/>
  <c r="E112" i="27" s="1"/>
  <c r="AX111" i="27"/>
  <c r="AT111" i="27"/>
  <c r="AP111" i="27"/>
  <c r="AL111" i="27"/>
  <c r="AH111" i="27"/>
  <c r="AD111" i="27"/>
  <c r="Z111" i="27"/>
  <c r="V111" i="27"/>
  <c r="R111" i="27"/>
  <c r="N111" i="27"/>
  <c r="J111" i="27"/>
  <c r="F111" i="27"/>
  <c r="F112" i="27" s="1"/>
  <c r="AS111" i="27"/>
  <c r="AK111" i="27"/>
  <c r="Y111" i="27"/>
  <c r="Q111" i="27"/>
  <c r="I111" i="27"/>
  <c r="AR111" i="27"/>
  <c r="AB111" i="27"/>
  <c r="L111" i="27"/>
  <c r="AJ111" i="27"/>
  <c r="P111" i="27"/>
  <c r="AN111" i="27"/>
  <c r="X111" i="27"/>
  <c r="H111" i="27"/>
  <c r="T111" i="27"/>
  <c r="D111" i="27"/>
  <c r="D112" i="27" s="1"/>
  <c r="AV111" i="27"/>
  <c r="AF111" i="27"/>
  <c r="AJ96" i="27"/>
  <c r="AS96" i="27"/>
  <c r="T96" i="27"/>
  <c r="AW97" i="27"/>
  <c r="AS97" i="27"/>
  <c r="AO97" i="27"/>
  <c r="AK97" i="27"/>
  <c r="AG97" i="27"/>
  <c r="AC97" i="27"/>
  <c r="AC98" i="27" s="1"/>
  <c r="Y97" i="27"/>
  <c r="U97" i="27"/>
  <c r="Q97" i="27"/>
  <c r="M97" i="27"/>
  <c r="M98" i="27" s="1"/>
  <c r="I97" i="27"/>
  <c r="I98" i="27" s="1"/>
  <c r="E97" i="27"/>
  <c r="E98" i="27" s="1"/>
  <c r="AV97" i="27"/>
  <c r="AR97" i="27"/>
  <c r="AN97" i="27"/>
  <c r="AJ97" i="27"/>
  <c r="AF97" i="27"/>
  <c r="AB97" i="27"/>
  <c r="X97" i="27"/>
  <c r="T97" i="27"/>
  <c r="P97" i="27"/>
  <c r="L97" i="27"/>
  <c r="L98" i="27" s="1"/>
  <c r="H97" i="27"/>
  <c r="H98" i="27" s="1"/>
  <c r="D97" i="27"/>
  <c r="D98" i="27" s="1"/>
  <c r="AY97" i="27"/>
  <c r="AQ97" i="27"/>
  <c r="AI97" i="27"/>
  <c r="AA97" i="27"/>
  <c r="S97" i="27"/>
  <c r="K97" i="27"/>
  <c r="AX97" i="27"/>
  <c r="AP97" i="27"/>
  <c r="AH97" i="27"/>
  <c r="Z97" i="27"/>
  <c r="Z98" i="27" s="1"/>
  <c r="R97" i="27"/>
  <c r="J97" i="27"/>
  <c r="AU97" i="27"/>
  <c r="AM97" i="27"/>
  <c r="AE97" i="27"/>
  <c r="W97" i="27"/>
  <c r="O97" i="27"/>
  <c r="O98" i="27" s="1"/>
  <c r="G97" i="27"/>
  <c r="G98" i="27" s="1"/>
  <c r="AT97" i="27"/>
  <c r="AL97" i="27"/>
  <c r="AD97" i="27"/>
  <c r="V97" i="27"/>
  <c r="N97" i="27"/>
  <c r="N98" i="27" s="1"/>
  <c r="F97" i="27"/>
  <c r="F98" i="27" s="1"/>
  <c r="AT96" i="27"/>
  <c r="W96" i="27"/>
  <c r="AH96" i="27"/>
  <c r="AI96" i="27"/>
  <c r="X96" i="27"/>
  <c r="AN96" i="27"/>
  <c r="Q96" i="27"/>
  <c r="AG96" i="27"/>
  <c r="AW96" i="27"/>
  <c r="AW98" i="27" s="1"/>
  <c r="V96" i="27"/>
  <c r="AE96" i="27"/>
  <c r="J98" i="27"/>
  <c r="AP96" i="27"/>
  <c r="K98" i="27"/>
  <c r="AQ96" i="27"/>
  <c r="AB96" i="27"/>
  <c r="AR96" i="27"/>
  <c r="U96" i="27"/>
  <c r="AK96" i="27"/>
  <c r="AY83" i="27"/>
  <c r="AU83" i="27"/>
  <c r="AQ83" i="27"/>
  <c r="AM83" i="27"/>
  <c r="AI83" i="27"/>
  <c r="AE83" i="27"/>
  <c r="AA83" i="27"/>
  <c r="W83" i="27"/>
  <c r="S83" i="27"/>
  <c r="O83" i="27"/>
  <c r="K83" i="27"/>
  <c r="G83" i="27"/>
  <c r="AX83" i="27"/>
  <c r="AT83" i="27"/>
  <c r="AP83" i="27"/>
  <c r="AL83" i="27"/>
  <c r="AH83" i="27"/>
  <c r="AD83" i="27"/>
  <c r="Z83" i="27"/>
  <c r="V83" i="27"/>
  <c r="R83" i="27"/>
  <c r="N83" i="27"/>
  <c r="J83" i="27"/>
  <c r="F83" i="27"/>
  <c r="AS83" i="27"/>
  <c r="AK83" i="27"/>
  <c r="AC83" i="27"/>
  <c r="U83" i="27"/>
  <c r="M83" i="27"/>
  <c r="E83" i="27"/>
  <c r="AR83" i="27"/>
  <c r="AJ83" i="27"/>
  <c r="AB83" i="27"/>
  <c r="T83" i="27"/>
  <c r="L83" i="27"/>
  <c r="AW83" i="27"/>
  <c r="AG83" i="27"/>
  <c r="Q83" i="27"/>
  <c r="AV83" i="27"/>
  <c r="AF83" i="27"/>
  <c r="P83" i="27"/>
  <c r="AO83" i="27"/>
  <c r="Y83" i="27"/>
  <c r="I83" i="27"/>
  <c r="AN83" i="27"/>
  <c r="X83" i="27"/>
  <c r="H83" i="27"/>
  <c r="AY82" i="27"/>
  <c r="AU82" i="27"/>
  <c r="AQ82" i="27"/>
  <c r="AM82" i="27"/>
  <c r="AI82" i="27"/>
  <c r="AE82" i="27"/>
  <c r="AA82" i="27"/>
  <c r="W82" i="27"/>
  <c r="S82" i="27"/>
  <c r="O82" i="27"/>
  <c r="K82" i="27"/>
  <c r="G82" i="27"/>
  <c r="AX82" i="27"/>
  <c r="AT82" i="27"/>
  <c r="AP82" i="27"/>
  <c r="AL82" i="27"/>
  <c r="AH82" i="27"/>
  <c r="AD82" i="27"/>
  <c r="Z82" i="27"/>
  <c r="V82" i="27"/>
  <c r="R82" i="27"/>
  <c r="N82" i="27"/>
  <c r="J82" i="27"/>
  <c r="F82" i="27"/>
  <c r="AS82" i="27"/>
  <c r="AK82" i="27"/>
  <c r="AC82" i="27"/>
  <c r="U82" i="27"/>
  <c r="M82" i="27"/>
  <c r="E82" i="27"/>
  <c r="AR82" i="27"/>
  <c r="AJ82" i="27"/>
  <c r="AB82" i="27"/>
  <c r="T82" i="27"/>
  <c r="L82" i="27"/>
  <c r="AW82" i="27"/>
  <c r="AG82" i="27"/>
  <c r="Q82" i="27"/>
  <c r="D84" i="27"/>
  <c r="AV82" i="27"/>
  <c r="AV84" i="27" s="1"/>
  <c r="AF82" i="27"/>
  <c r="AF84" i="27" s="1"/>
  <c r="P82" i="27"/>
  <c r="P84" i="27" s="1"/>
  <c r="AO82" i="27"/>
  <c r="AO84" i="27" s="1"/>
  <c r="Y82" i="27"/>
  <c r="Y84" i="27" s="1"/>
  <c r="I82" i="27"/>
  <c r="I84" i="27" s="1"/>
  <c r="AN82" i="27"/>
  <c r="AN84" i="27" s="1"/>
  <c r="X82" i="27"/>
  <c r="X84" i="27" s="1"/>
  <c r="H82" i="27"/>
  <c r="H84" i="27" s="1"/>
  <c r="AX68" i="27"/>
  <c r="AT68" i="27"/>
  <c r="AP68" i="27"/>
  <c r="AL68" i="27"/>
  <c r="AH68" i="27"/>
  <c r="AD68" i="27"/>
  <c r="Z68" i="27"/>
  <c r="V68" i="27"/>
  <c r="R68" i="27"/>
  <c r="N68" i="27"/>
  <c r="J68" i="27"/>
  <c r="F68" i="27"/>
  <c r="AW68" i="27"/>
  <c r="AS68" i="27"/>
  <c r="AO68" i="27"/>
  <c r="AK68" i="27"/>
  <c r="AG68" i="27"/>
  <c r="AC68" i="27"/>
  <c r="Y68" i="27"/>
  <c r="U68" i="27"/>
  <c r="Q68" i="27"/>
  <c r="M68" i="27"/>
  <c r="I68" i="27"/>
  <c r="E68" i="27"/>
  <c r="AR68" i="27"/>
  <c r="AJ68" i="27"/>
  <c r="AB68" i="27"/>
  <c r="T68" i="27"/>
  <c r="L68" i="27"/>
  <c r="AY68" i="27"/>
  <c r="AQ68" i="27"/>
  <c r="AI68" i="27"/>
  <c r="AA68" i="27"/>
  <c r="S68" i="27"/>
  <c r="K68" i="27"/>
  <c r="AV68" i="27"/>
  <c r="AN68" i="27"/>
  <c r="AF68" i="27"/>
  <c r="X68" i="27"/>
  <c r="P68" i="27"/>
  <c r="H68" i="27"/>
  <c r="AU68" i="27"/>
  <c r="AM68" i="27"/>
  <c r="AE68" i="27"/>
  <c r="W68" i="27"/>
  <c r="O68" i="27"/>
  <c r="G68" i="27"/>
  <c r="AY69" i="27"/>
  <c r="AY70" i="27" s="1"/>
  <c r="AX69" i="27"/>
  <c r="AX70" i="27" s="1"/>
  <c r="AT69" i="27"/>
  <c r="AT70" i="27" s="1"/>
  <c r="AP69" i="27"/>
  <c r="AP70" i="27" s="1"/>
  <c r="AL69" i="27"/>
  <c r="AL70" i="27" s="1"/>
  <c r="AH69" i="27"/>
  <c r="AH70" i="27" s="1"/>
  <c r="AD69" i="27"/>
  <c r="AD70" i="27" s="1"/>
  <c r="Z69" i="27"/>
  <c r="Z70" i="27" s="1"/>
  <c r="V69" i="27"/>
  <c r="V70" i="27" s="1"/>
  <c r="R69" i="27"/>
  <c r="R70" i="27" s="1"/>
  <c r="N69" i="27"/>
  <c r="N70" i="27" s="1"/>
  <c r="J69" i="27"/>
  <c r="J70" i="27" s="1"/>
  <c r="F69" i="27"/>
  <c r="F70" i="27" s="1"/>
  <c r="AW69" i="27"/>
  <c r="AW70" i="27" s="1"/>
  <c r="AS69" i="27"/>
  <c r="AS70" i="27" s="1"/>
  <c r="AO69" i="27"/>
  <c r="AO70" i="27" s="1"/>
  <c r="AK69" i="27"/>
  <c r="AK70" i="27" s="1"/>
  <c r="AG69" i="27"/>
  <c r="AG70" i="27" s="1"/>
  <c r="AC69" i="27"/>
  <c r="AC70" i="27" s="1"/>
  <c r="Y69" i="27"/>
  <c r="Y70" i="27" s="1"/>
  <c r="U69" i="27"/>
  <c r="U70" i="27" s="1"/>
  <c r="Q69" i="27"/>
  <c r="Q70" i="27" s="1"/>
  <c r="M69" i="27"/>
  <c r="M70" i="27" s="1"/>
  <c r="I69" i="27"/>
  <c r="I70" i="27" s="1"/>
  <c r="E69" i="27"/>
  <c r="E70" i="27" s="1"/>
  <c r="AR69" i="27"/>
  <c r="AR70" i="27" s="1"/>
  <c r="AJ69" i="27"/>
  <c r="AJ70" i="27" s="1"/>
  <c r="AB69" i="27"/>
  <c r="AB70" i="27" s="1"/>
  <c r="T69" i="27"/>
  <c r="T70" i="27" s="1"/>
  <c r="L69" i="27"/>
  <c r="L70" i="27" s="1"/>
  <c r="AQ69" i="27"/>
  <c r="AQ70" i="27" s="1"/>
  <c r="AI69" i="27"/>
  <c r="AI70" i="27" s="1"/>
  <c r="AA69" i="27"/>
  <c r="AA70" i="27" s="1"/>
  <c r="S69" i="27"/>
  <c r="S70" i="27" s="1"/>
  <c r="K69" i="27"/>
  <c r="K70" i="27" s="1"/>
  <c r="AV69" i="27"/>
  <c r="AV70" i="27" s="1"/>
  <c r="AN69" i="27"/>
  <c r="AN70" i="27" s="1"/>
  <c r="AF69" i="27"/>
  <c r="AF70" i="27" s="1"/>
  <c r="X69" i="27"/>
  <c r="X70" i="27" s="1"/>
  <c r="P69" i="27"/>
  <c r="P70" i="27" s="1"/>
  <c r="H69" i="27"/>
  <c r="H70" i="27" s="1"/>
  <c r="AU69" i="27"/>
  <c r="AU70" i="27" s="1"/>
  <c r="AM69" i="27"/>
  <c r="AM70" i="27" s="1"/>
  <c r="AE69" i="27"/>
  <c r="AE70" i="27" s="1"/>
  <c r="W69" i="27"/>
  <c r="W70" i="27" s="1"/>
  <c r="O69" i="27"/>
  <c r="O70" i="27" s="1"/>
  <c r="G69" i="27"/>
  <c r="G70" i="27" s="1"/>
  <c r="AT54" i="27"/>
  <c r="AQ54" i="27"/>
  <c r="AP40" i="27"/>
  <c r="J40" i="27"/>
  <c r="P40" i="27"/>
  <c r="AL40" i="27"/>
  <c r="L40" i="27"/>
  <c r="AH40" i="27"/>
  <c r="H40" i="27"/>
  <c r="AD40" i="27"/>
  <c r="AY40" i="27"/>
  <c r="Q40" i="27"/>
  <c r="AG40" i="27"/>
  <c r="AW41" i="27"/>
  <c r="AS41" i="27"/>
  <c r="AO41" i="27"/>
  <c r="AK41" i="27"/>
  <c r="AG41" i="27"/>
  <c r="AC41" i="27"/>
  <c r="Y41" i="27"/>
  <c r="U41" i="27"/>
  <c r="Q41" i="27"/>
  <c r="M41" i="27"/>
  <c r="I41" i="27"/>
  <c r="E41" i="27"/>
  <c r="E42" i="27" s="1"/>
  <c r="AY41" i="27"/>
  <c r="AT41" i="27"/>
  <c r="AN41" i="27"/>
  <c r="AI41" i="27"/>
  <c r="AD41" i="27"/>
  <c r="X41" i="27"/>
  <c r="S41" i="27"/>
  <c r="N41" i="27"/>
  <c r="H41" i="27"/>
  <c r="AX41" i="27"/>
  <c r="AR41" i="27"/>
  <c r="AM41" i="27"/>
  <c r="AH41" i="27"/>
  <c r="AB41" i="27"/>
  <c r="W41" i="27"/>
  <c r="R41" i="27"/>
  <c r="L41" i="27"/>
  <c r="G41" i="27"/>
  <c r="AV41" i="27"/>
  <c r="AQ41" i="27"/>
  <c r="AL41" i="27"/>
  <c r="AF41" i="27"/>
  <c r="AA41" i="27"/>
  <c r="V41" i="27"/>
  <c r="P41" i="27"/>
  <c r="K41" i="27"/>
  <c r="F41" i="27"/>
  <c r="F42" i="27" s="1"/>
  <c r="AU41" i="27"/>
  <c r="Z41" i="27"/>
  <c r="AP41" i="27"/>
  <c r="T41" i="27"/>
  <c r="AJ41" i="27"/>
  <c r="O41" i="27"/>
  <c r="AE41" i="27"/>
  <c r="J41" i="27"/>
  <c r="O40" i="27"/>
  <c r="AE40" i="27"/>
  <c r="V40" i="27"/>
  <c r="AQ40" i="27"/>
  <c r="R40" i="27"/>
  <c r="R42" i="27" s="1"/>
  <c r="AM40" i="27"/>
  <c r="N40" i="27"/>
  <c r="AI40" i="27"/>
  <c r="U40" i="27"/>
  <c r="U42" i="27" s="1"/>
  <c r="AK40" i="27"/>
  <c r="AV54" i="27"/>
  <c r="AY54" i="27"/>
  <c r="AW54" i="27"/>
  <c r="AJ40" i="27"/>
  <c r="Z40" i="27"/>
  <c r="AA40" i="27"/>
  <c r="AA42" i="27" s="1"/>
  <c r="AV40" i="27"/>
  <c r="W40" i="27"/>
  <c r="AR40" i="27"/>
  <c r="S40" i="27"/>
  <c r="S42" i="27" s="1"/>
  <c r="AN40" i="27"/>
  <c r="I40" i="27"/>
  <c r="Y40" i="27"/>
  <c r="AO40" i="27"/>
  <c r="AO42" i="27" s="1"/>
  <c r="AW55" i="27"/>
  <c r="AW56" i="27" s="1"/>
  <c r="AS55" i="27"/>
  <c r="AO55" i="27"/>
  <c r="AK55" i="27"/>
  <c r="AK56" i="27" s="1"/>
  <c r="AG55" i="27"/>
  <c r="AG56" i="27" s="1"/>
  <c r="AC55" i="27"/>
  <c r="Y55" i="27"/>
  <c r="U55" i="27"/>
  <c r="U56" i="27" s="1"/>
  <c r="Q55" i="27"/>
  <c r="M55" i="27"/>
  <c r="M56" i="27" s="1"/>
  <c r="I55" i="27"/>
  <c r="I56" i="27" s="1"/>
  <c r="E55" i="27"/>
  <c r="E56" i="27" s="1"/>
  <c r="AY55" i="27"/>
  <c r="AT55" i="27"/>
  <c r="AT56" i="27" s="1"/>
  <c r="AN55" i="27"/>
  <c r="AI55" i="27"/>
  <c r="AI56" i="27" s="1"/>
  <c r="AD55" i="27"/>
  <c r="AD56" i="27" s="1"/>
  <c r="X55" i="27"/>
  <c r="X56" i="27" s="1"/>
  <c r="S55" i="27"/>
  <c r="N55" i="27"/>
  <c r="N56" i="27" s="1"/>
  <c r="H55" i="27"/>
  <c r="H56" i="27" s="1"/>
  <c r="AX55" i="27"/>
  <c r="AR55" i="27"/>
  <c r="AM55" i="27"/>
  <c r="AM56" i="27" s="1"/>
  <c r="AH55" i="27"/>
  <c r="AH56" i="27" s="1"/>
  <c r="AB55" i="27"/>
  <c r="W55" i="27"/>
  <c r="R55" i="27"/>
  <c r="R56" i="27" s="1"/>
  <c r="L55" i="27"/>
  <c r="L56" i="27" s="1"/>
  <c r="G55" i="27"/>
  <c r="G56" i="27" s="1"/>
  <c r="AV55" i="27"/>
  <c r="AV56" i="27" s="1"/>
  <c r="AQ55" i="27"/>
  <c r="AQ56" i="27" s="1"/>
  <c r="AL55" i="27"/>
  <c r="AL56" i="27" s="1"/>
  <c r="AF55" i="27"/>
  <c r="AF56" i="27" s="1"/>
  <c r="AA55" i="27"/>
  <c r="AA56" i="27" s="1"/>
  <c r="V55" i="27"/>
  <c r="V56" i="27" s="1"/>
  <c r="P55" i="27"/>
  <c r="P56" i="27" s="1"/>
  <c r="K55" i="27"/>
  <c r="K56" i="27" s="1"/>
  <c r="F55" i="27"/>
  <c r="AU55" i="27"/>
  <c r="Z55" i="27"/>
  <c r="Z56" i="27" s="1"/>
  <c r="AP55" i="27"/>
  <c r="AP56" i="27" s="1"/>
  <c r="T55" i="27"/>
  <c r="T56" i="27" s="1"/>
  <c r="AJ55" i="27"/>
  <c r="AJ56" i="27" s="1"/>
  <c r="O55" i="27"/>
  <c r="AE55" i="27"/>
  <c r="AE56" i="27" s="1"/>
  <c r="J55" i="27"/>
  <c r="J56" i="27" s="1"/>
  <c r="AU54" i="27"/>
  <c r="AR54" i="27"/>
  <c r="T40" i="27"/>
  <c r="AU40" i="27"/>
  <c r="K40" i="27"/>
  <c r="AF40" i="27"/>
  <c r="AB40" i="27"/>
  <c r="AX40" i="27"/>
  <c r="X40" i="27"/>
  <c r="AT40" i="27"/>
  <c r="M40" i="27"/>
  <c r="AC40" i="27"/>
  <c r="AS40" i="27"/>
  <c r="AP54" i="27"/>
  <c r="AX54" i="27"/>
  <c r="AN54" i="27"/>
  <c r="AO54" i="27"/>
  <c r="J93" i="27" l="1"/>
  <c r="N16" i="27"/>
  <c r="F56" i="27"/>
  <c r="W56" i="27"/>
  <c r="W59" i="27" s="1"/>
  <c r="AR56" i="27"/>
  <c r="S56" i="27"/>
  <c r="S58" i="27" s="1"/>
  <c r="AN56" i="27"/>
  <c r="Y56" i="27"/>
  <c r="Y59" i="27" s="1"/>
  <c r="AO56" i="27"/>
  <c r="AU56" i="27"/>
  <c r="AU58" i="27" s="1"/>
  <c r="AB56" i="27"/>
  <c r="AX56" i="27"/>
  <c r="AX59" i="27" s="1"/>
  <c r="AC56" i="27"/>
  <c r="AS56" i="27"/>
  <c r="AS59" i="27" s="1"/>
  <c r="O56" i="27"/>
  <c r="AY56" i="27"/>
  <c r="AY58" i="27" s="1"/>
  <c r="Q56" i="27"/>
  <c r="N12" i="27"/>
  <c r="AR98" i="27"/>
  <c r="J107" i="27"/>
  <c r="Q108" i="27"/>
  <c r="AY108" i="27"/>
  <c r="AG93" i="27"/>
  <c r="R93" i="27"/>
  <c r="O108" i="27"/>
  <c r="T94" i="27"/>
  <c r="AK108" i="27"/>
  <c r="AN94" i="27"/>
  <c r="AA108" i="27"/>
  <c r="AC108" i="27"/>
  <c r="V94" i="27"/>
  <c r="AO108" i="27"/>
  <c r="L107" i="27"/>
  <c r="W108" i="27"/>
  <c r="AI108" i="27"/>
  <c r="AK94" i="27"/>
  <c r="I93" i="27"/>
  <c r="J30" i="27"/>
  <c r="J28" i="27"/>
  <c r="G108" i="27"/>
  <c r="M107" i="27"/>
  <c r="Y107" i="27"/>
  <c r="AT107" i="27"/>
  <c r="J26" i="27"/>
  <c r="AF94" i="27"/>
  <c r="Z94" i="27"/>
  <c r="AU93" i="27"/>
  <c r="M93" i="27"/>
  <c r="E93" i="27"/>
  <c r="J24" i="27"/>
  <c r="J22" i="27"/>
  <c r="J20" i="27"/>
  <c r="J18" i="27"/>
  <c r="J16" i="27"/>
  <c r="J14" i="27"/>
  <c r="J12" i="27"/>
  <c r="J10" i="27"/>
  <c r="AS108" i="27"/>
  <c r="D107" i="27"/>
  <c r="T108" i="27"/>
  <c r="AA93" i="27"/>
  <c r="Y93" i="27"/>
  <c r="Y35" i="27"/>
  <c r="AD35" i="27"/>
  <c r="AD37" i="27" s="1"/>
  <c r="AU35" i="27"/>
  <c r="AU38" i="27" s="1"/>
  <c r="R35" i="27"/>
  <c r="R37" i="27" s="1"/>
  <c r="E35" i="27"/>
  <c r="AB35" i="27"/>
  <c r="AB38" i="27" s="1"/>
  <c r="H35" i="27"/>
  <c r="H37" i="27" s="1"/>
  <c r="T35" i="27"/>
  <c r="T38" i="27" s="1"/>
  <c r="F35" i="27"/>
  <c r="L35" i="27"/>
  <c r="L37" i="27" s="1"/>
  <c r="G35" i="27"/>
  <c r="G37" i="27" s="1"/>
  <c r="AW93" i="27"/>
  <c r="AL93" i="27"/>
  <c r="P108" i="27"/>
  <c r="AD108" i="27"/>
  <c r="W94" i="27"/>
  <c r="N93" i="27"/>
  <c r="U77" i="27"/>
  <c r="U79" i="27" s="1"/>
  <c r="AX77" i="27"/>
  <c r="AX80" i="27" s="1"/>
  <c r="D94" i="27"/>
  <c r="N24" i="27" s="1"/>
  <c r="AU107" i="27"/>
  <c r="N107" i="27"/>
  <c r="AL107" i="27"/>
  <c r="AP93" i="27"/>
  <c r="F94" i="27"/>
  <c r="AH94" i="27"/>
  <c r="AI112" i="27"/>
  <c r="AI115" i="27" s="1"/>
  <c r="AV94" i="27"/>
  <c r="G93" i="27"/>
  <c r="U98" i="27"/>
  <c r="U100" i="27" s="1"/>
  <c r="I42" i="27"/>
  <c r="I44" i="27" s="1"/>
  <c r="W42" i="27"/>
  <c r="W44" i="27" s="1"/>
  <c r="AN42" i="27"/>
  <c r="AN44" i="27" s="1"/>
  <c r="AV42" i="27"/>
  <c r="AV45" i="27" s="1"/>
  <c r="L84" i="27"/>
  <c r="L86" i="27" s="1"/>
  <c r="AR84" i="27"/>
  <c r="AR86" i="27" s="1"/>
  <c r="AC84" i="27"/>
  <c r="J84" i="27"/>
  <c r="J87" i="27" s="1"/>
  <c r="Z84" i="27"/>
  <c r="Z86" i="27" s="1"/>
  <c r="AP84" i="27"/>
  <c r="AP87" i="27" s="1"/>
  <c r="K84" i="27"/>
  <c r="AA84" i="27"/>
  <c r="AA87" i="27" s="1"/>
  <c r="AQ84" i="27"/>
  <c r="AQ86" i="27" s="1"/>
  <c r="AQ98" i="27"/>
  <c r="AQ101" i="27" s="1"/>
  <c r="T42" i="27"/>
  <c r="T44" i="27" s="1"/>
  <c r="Y42" i="27"/>
  <c r="Y44" i="27" s="1"/>
  <c r="AR42" i="27"/>
  <c r="AR45" i="27" s="1"/>
  <c r="AG84" i="27"/>
  <c r="AG87" i="27" s="1"/>
  <c r="AB84" i="27"/>
  <c r="AB86" i="27" s="1"/>
  <c r="M84" i="27"/>
  <c r="M87" i="27" s="1"/>
  <c r="AS84" i="27"/>
  <c r="AS87" i="27" s="1"/>
  <c r="R84" i="27"/>
  <c r="R87" i="27" s="1"/>
  <c r="AH84" i="27"/>
  <c r="AX84" i="27"/>
  <c r="AX87" i="27" s="1"/>
  <c r="AV77" i="27"/>
  <c r="AV79" i="27" s="1"/>
  <c r="AP107" i="27"/>
  <c r="X108" i="27"/>
  <c r="AW107" i="27"/>
  <c r="AM107" i="27"/>
  <c r="Q98" i="27"/>
  <c r="Q101" i="27" s="1"/>
  <c r="V108" i="27"/>
  <c r="E108" i="27"/>
  <c r="S108" i="27"/>
  <c r="H107" i="27"/>
  <c r="AU42" i="27"/>
  <c r="AU45" i="27" s="1"/>
  <c r="AQ108" i="27"/>
  <c r="F107" i="27"/>
  <c r="Z108" i="27"/>
  <c r="I107" i="27"/>
  <c r="AT42" i="27"/>
  <c r="AT45" i="27" s="1"/>
  <c r="AF42" i="27"/>
  <c r="AF44" i="27" s="1"/>
  <c r="O42" i="27"/>
  <c r="O44" i="27" s="1"/>
  <c r="AG42" i="27"/>
  <c r="AG44" i="27" s="1"/>
  <c r="H42" i="27"/>
  <c r="H44" i="27" s="1"/>
  <c r="P42" i="27"/>
  <c r="P44" i="27" s="1"/>
  <c r="AS98" i="27"/>
  <c r="AS101" i="27" s="1"/>
  <c r="Z42" i="27"/>
  <c r="Z45" i="27" s="1"/>
  <c r="S84" i="27"/>
  <c r="S87" i="27" s="1"/>
  <c r="AI84" i="27"/>
  <c r="AI87" i="27" s="1"/>
  <c r="AY84" i="27"/>
  <c r="AY87" i="27" s="1"/>
  <c r="AK98" i="27"/>
  <c r="AK100" i="27" s="1"/>
  <c r="AB98" i="27"/>
  <c r="AB100" i="27" s="1"/>
  <c r="AX112" i="27"/>
  <c r="AX115" i="27" s="1"/>
  <c r="P98" i="27"/>
  <c r="P100" i="27" s="1"/>
  <c r="AL98" i="27"/>
  <c r="AL100" i="27" s="1"/>
  <c r="O77" i="27"/>
  <c r="O79" i="27" s="1"/>
  <c r="Y77" i="27"/>
  <c r="Y79" i="27" s="1"/>
  <c r="E77" i="27"/>
  <c r="E79" i="27" s="1"/>
  <c r="W98" i="27"/>
  <c r="W100" i="27" s="1"/>
  <c r="AY42" i="27"/>
  <c r="AY45" i="27" s="1"/>
  <c r="L42" i="27"/>
  <c r="L44" i="27" s="1"/>
  <c r="AP98" i="27"/>
  <c r="AP100" i="27" s="1"/>
  <c r="U112" i="27"/>
  <c r="U114" i="27" s="1"/>
  <c r="N112" i="27"/>
  <c r="N114" i="27" s="1"/>
  <c r="AR77" i="27"/>
  <c r="AR80" i="27" s="1"/>
  <c r="M77" i="27"/>
  <c r="M79" i="27" s="1"/>
  <c r="G77" i="27"/>
  <c r="AO112" i="27"/>
  <c r="AO114" i="27" s="1"/>
  <c r="AJ98" i="27"/>
  <c r="AS112" i="27"/>
  <c r="AS115" i="27" s="1"/>
  <c r="J112" i="27"/>
  <c r="J115" i="27" s="1"/>
  <c r="AE112" i="27"/>
  <c r="AE115" i="27" s="1"/>
  <c r="AF108" i="27"/>
  <c r="AY93" i="27"/>
  <c r="AG108" i="27"/>
  <c r="N42" i="27"/>
  <c r="N44" i="27" s="1"/>
  <c r="X98" i="27"/>
  <c r="X101" i="27" s="1"/>
  <c r="S98" i="27"/>
  <c r="S101" i="27" s="1"/>
  <c r="R112" i="27"/>
  <c r="R114" i="27" s="1"/>
  <c r="W112" i="27"/>
  <c r="W115" i="27" s="1"/>
  <c r="F77" i="27"/>
  <c r="F80" i="27" s="1"/>
  <c r="AW77" i="27"/>
  <c r="AW80" i="27" s="1"/>
  <c r="K77" i="27"/>
  <c r="K79" i="27" s="1"/>
  <c r="AX107" i="27"/>
  <c r="AR108" i="27"/>
  <c r="V42" i="27"/>
  <c r="V44" i="27" s="1"/>
  <c r="AP112" i="27"/>
  <c r="AP114" i="27" s="1"/>
  <c r="AR112" i="27"/>
  <c r="AR115" i="27" s="1"/>
  <c r="AB112" i="27"/>
  <c r="AB115" i="27" s="1"/>
  <c r="AV98" i="27"/>
  <c r="AV100" i="27" s="1"/>
  <c r="I112" i="27"/>
  <c r="I114" i="27" s="1"/>
  <c r="S77" i="27"/>
  <c r="S79" i="27" s="1"/>
  <c r="AI77" i="27"/>
  <c r="AI79" i="27" s="1"/>
  <c r="X35" i="27"/>
  <c r="X37" i="27" s="1"/>
  <c r="AL35" i="27"/>
  <c r="AA35" i="27"/>
  <c r="AA38" i="27" s="1"/>
  <c r="AX35" i="27"/>
  <c r="AX37" i="27" s="1"/>
  <c r="AV35" i="27"/>
  <c r="AV37" i="27" s="1"/>
  <c r="AH35" i="27"/>
  <c r="AH38" i="27" s="1"/>
  <c r="N35" i="27"/>
  <c r="N37" i="27" s="1"/>
  <c r="M35" i="27"/>
  <c r="M37" i="27" s="1"/>
  <c r="Z101" i="27"/>
  <c r="Z100" i="27"/>
  <c r="AC100" i="27"/>
  <c r="AC101" i="27"/>
  <c r="AY114" i="27"/>
  <c r="AY115" i="27"/>
  <c r="AP42" i="27"/>
  <c r="AP45" i="27" s="1"/>
  <c r="Q112" i="27"/>
  <c r="Q115" i="27" s="1"/>
  <c r="AB77" i="27"/>
  <c r="AB79" i="27" s="1"/>
  <c r="AS42" i="27"/>
  <c r="AS45" i="27" s="1"/>
  <c r="X42" i="27"/>
  <c r="X44" i="27" s="1"/>
  <c r="K42" i="27"/>
  <c r="K44" i="27" s="1"/>
  <c r="AJ42" i="27"/>
  <c r="AJ45" i="27" s="1"/>
  <c r="AK42" i="27"/>
  <c r="AK44" i="27" s="1"/>
  <c r="AM42" i="27"/>
  <c r="AM45" i="27" s="1"/>
  <c r="AE42" i="27"/>
  <c r="AE45" i="27" s="1"/>
  <c r="AD42" i="27"/>
  <c r="AD44" i="27" s="1"/>
  <c r="AL42" i="27"/>
  <c r="AL45" i="27" s="1"/>
  <c r="AW84" i="27"/>
  <c r="AW87" i="27" s="1"/>
  <c r="AJ84" i="27"/>
  <c r="AJ86" i="27" s="1"/>
  <c r="U84" i="27"/>
  <c r="U87" i="27" s="1"/>
  <c r="F84" i="27"/>
  <c r="F87" i="27" s="1"/>
  <c r="V84" i="27"/>
  <c r="V87" i="27" s="1"/>
  <c r="AL84" i="27"/>
  <c r="AL86" i="27" s="1"/>
  <c r="G84" i="27"/>
  <c r="G87" i="27" s="1"/>
  <c r="W84" i="27"/>
  <c r="W87" i="27" s="1"/>
  <c r="AM84" i="27"/>
  <c r="AM87" i="27" s="1"/>
  <c r="AG98" i="27"/>
  <c r="AG100" i="27" s="1"/>
  <c r="AT98" i="27"/>
  <c r="AT101" i="27" s="1"/>
  <c r="S112" i="27"/>
  <c r="S115" i="27" s="1"/>
  <c r="Z112" i="27"/>
  <c r="Z114" i="27" s="1"/>
  <c r="R98" i="27"/>
  <c r="R101" i="27" s="1"/>
  <c r="O112" i="27"/>
  <c r="O114" i="27" s="1"/>
  <c r="V112" i="27"/>
  <c r="V114" i="27" s="1"/>
  <c r="AN112" i="27"/>
  <c r="AN114" i="27" s="1"/>
  <c r="AA112" i="27"/>
  <c r="AA115" i="27" s="1"/>
  <c r="AH112" i="27"/>
  <c r="AH114" i="27" s="1"/>
  <c r="L112" i="27"/>
  <c r="L115" i="27" s="1"/>
  <c r="AY98" i="27"/>
  <c r="AY101" i="27" s="1"/>
  <c r="AM112" i="27"/>
  <c r="AM115" i="27" s="1"/>
  <c r="H112" i="27"/>
  <c r="H114" i="27" s="1"/>
  <c r="P112" i="27"/>
  <c r="P114" i="27" s="1"/>
  <c r="AJ112" i="27"/>
  <c r="AJ115" i="27" s="1"/>
  <c r="AF77" i="27"/>
  <c r="AF80" i="27" s="1"/>
  <c r="AA77" i="27"/>
  <c r="AA79" i="27" s="1"/>
  <c r="H77" i="27"/>
  <c r="H80" i="27" s="1"/>
  <c r="R77" i="27"/>
  <c r="R80" i="27" s="1"/>
  <c r="I77" i="27"/>
  <c r="I79" i="27" s="1"/>
  <c r="U108" i="27"/>
  <c r="AN108" i="27"/>
  <c r="AV107" i="27"/>
  <c r="L93" i="27"/>
  <c r="G42" i="27"/>
  <c r="G45" i="27" s="1"/>
  <c r="AL112" i="27"/>
  <c r="AL115" i="27" s="1"/>
  <c r="AQ112" i="27"/>
  <c r="AQ114" i="27" s="1"/>
  <c r="W77" i="27"/>
  <c r="W79" i="27" s="1"/>
  <c r="AT77" i="27"/>
  <c r="AT80" i="27" s="1"/>
  <c r="AC42" i="27"/>
  <c r="AC45" i="27" s="1"/>
  <c r="AE98" i="27"/>
  <c r="AE100" i="27" s="1"/>
  <c r="AI98" i="27"/>
  <c r="AI100" i="27" s="1"/>
  <c r="T112" i="27"/>
  <c r="T115" i="27" s="1"/>
  <c r="AK112" i="27"/>
  <c r="AK114" i="27" s="1"/>
  <c r="AV112" i="27"/>
  <c r="AV114" i="27" s="1"/>
  <c r="K112" i="27"/>
  <c r="K115" i="27" s="1"/>
  <c r="X112" i="27"/>
  <c r="X115" i="27" s="1"/>
  <c r="AX98" i="27"/>
  <c r="AX101" i="27" s="1"/>
  <c r="AA98" i="27"/>
  <c r="AA100" i="27" s="1"/>
  <c r="AW42" i="27"/>
  <c r="AW45" i="27" s="1"/>
  <c r="AE77" i="27"/>
  <c r="AE79" i="27" s="1"/>
  <c r="AG77" i="27"/>
  <c r="AG79" i="27" s="1"/>
  <c r="AX42" i="27"/>
  <c r="AX45" i="27" s="1"/>
  <c r="M42" i="27"/>
  <c r="M44" i="27" s="1"/>
  <c r="AB42" i="27"/>
  <c r="AB45" i="27" s="1"/>
  <c r="AI42" i="27"/>
  <c r="AI45" i="27" s="1"/>
  <c r="AQ42" i="27"/>
  <c r="AQ44" i="27" s="1"/>
  <c r="Q42" i="27"/>
  <c r="Q44" i="27" s="1"/>
  <c r="AH42" i="27"/>
  <c r="AH45" i="27" s="1"/>
  <c r="J42" i="27"/>
  <c r="J44" i="27" s="1"/>
  <c r="Q84" i="27"/>
  <c r="Q87" i="27" s="1"/>
  <c r="T84" i="27"/>
  <c r="T87" i="27" s="1"/>
  <c r="E84" i="27"/>
  <c r="E86" i="27" s="1"/>
  <c r="AK84" i="27"/>
  <c r="AK87" i="27" s="1"/>
  <c r="N84" i="27"/>
  <c r="N87" i="27" s="1"/>
  <c r="AD84" i="27"/>
  <c r="AD86" i="27" s="1"/>
  <c r="AT84" i="27"/>
  <c r="AT86" i="27" s="1"/>
  <c r="O84" i="27"/>
  <c r="O87" i="27" s="1"/>
  <c r="AE84" i="27"/>
  <c r="AE87" i="27" s="1"/>
  <c r="AU84" i="27"/>
  <c r="AU87" i="27" s="1"/>
  <c r="V98" i="27"/>
  <c r="V100" i="27" s="1"/>
  <c r="AN98" i="27"/>
  <c r="AN100" i="27" s="1"/>
  <c r="AH98" i="27"/>
  <c r="AH100" i="27" s="1"/>
  <c r="T98" i="27"/>
  <c r="T100" i="27" s="1"/>
  <c r="AF98" i="27"/>
  <c r="AF100" i="27" s="1"/>
  <c r="M112" i="27"/>
  <c r="M115" i="27" s="1"/>
  <c r="AG112" i="27"/>
  <c r="AG115" i="27" s="1"/>
  <c r="AO98" i="27"/>
  <c r="AO100" i="27" s="1"/>
  <c r="AU112" i="27"/>
  <c r="AU115" i="27" s="1"/>
  <c r="Y112" i="27"/>
  <c r="Y114" i="27" s="1"/>
  <c r="Y98" i="27"/>
  <c r="Y100" i="27" s="1"/>
  <c r="AC112" i="27"/>
  <c r="AC115" i="27" s="1"/>
  <c r="AW112" i="27"/>
  <c r="AW115" i="27" s="1"/>
  <c r="AF112" i="27"/>
  <c r="AF114" i="27" s="1"/>
  <c r="AU98" i="27"/>
  <c r="AU101" i="27" s="1"/>
  <c r="AT112" i="27"/>
  <c r="AT114" i="27" s="1"/>
  <c r="AD112" i="27"/>
  <c r="AD115" i="27" s="1"/>
  <c r="AD98" i="27"/>
  <c r="AD100" i="27" s="1"/>
  <c r="AM98" i="27"/>
  <c r="AM100" i="27" s="1"/>
  <c r="T77" i="27"/>
  <c r="T80" i="27" s="1"/>
  <c r="AN77" i="27"/>
  <c r="AN80" i="27" s="1"/>
  <c r="AJ77" i="27"/>
  <c r="AJ80" i="27" s="1"/>
  <c r="AL77" i="27"/>
  <c r="AL80" i="27" s="1"/>
  <c r="AC77" i="27"/>
  <c r="AC79" i="27" s="1"/>
  <c r="AH77" i="27"/>
  <c r="AH80" i="27" s="1"/>
  <c r="X77" i="27"/>
  <c r="X79" i="27" s="1"/>
  <c r="V77" i="27"/>
  <c r="V79" i="27" s="1"/>
  <c r="AY77" i="27"/>
  <c r="AY79" i="27" s="1"/>
  <c r="AQ93" i="27"/>
  <c r="X94" i="27"/>
  <c r="AC94" i="27"/>
  <c r="AO93" i="27"/>
  <c r="AI94" i="27"/>
  <c r="AJ94" i="27"/>
  <c r="O93" i="27"/>
  <c r="K93" i="27"/>
  <c r="AT93" i="27"/>
  <c r="P93" i="27"/>
  <c r="AS93" i="27"/>
  <c r="AX93" i="27"/>
  <c r="AM93" i="27"/>
  <c r="AD94" i="27"/>
  <c r="U94" i="27"/>
  <c r="AB94" i="27"/>
  <c r="AR93" i="27"/>
  <c r="H93" i="27"/>
  <c r="Q93" i="27"/>
  <c r="S93" i="27"/>
  <c r="AE94" i="27"/>
  <c r="AR35" i="27"/>
  <c r="AR38" i="27" s="1"/>
  <c r="AS35" i="27"/>
  <c r="AS37" i="27" s="1"/>
  <c r="AF45" i="27"/>
  <c r="AF58" i="27"/>
  <c r="AF59" i="27"/>
  <c r="AX58" i="27"/>
  <c r="I59" i="27"/>
  <c r="I58" i="27"/>
  <c r="O72" i="27"/>
  <c r="O73" i="27"/>
  <c r="S72" i="27"/>
  <c r="S73" i="27"/>
  <c r="Q73" i="27"/>
  <c r="Q72" i="27"/>
  <c r="R72" i="27"/>
  <c r="R73" i="27"/>
  <c r="I87" i="27"/>
  <c r="I86" i="27"/>
  <c r="AB87" i="27"/>
  <c r="AK101" i="27"/>
  <c r="AW101" i="27"/>
  <c r="AW100" i="27"/>
  <c r="U115" i="27"/>
  <c r="AY37" i="27"/>
  <c r="AY38" i="27"/>
  <c r="AM38" i="27"/>
  <c r="AM37" i="27"/>
  <c r="AJ59" i="27"/>
  <c r="AJ58" i="27"/>
  <c r="AL59" i="27"/>
  <c r="AL58" i="27"/>
  <c r="H59" i="27"/>
  <c r="H58" i="27"/>
  <c r="M59" i="27"/>
  <c r="M58" i="27"/>
  <c r="W72" i="27"/>
  <c r="W73" i="27"/>
  <c r="H72" i="27"/>
  <c r="H73" i="27"/>
  <c r="AN72" i="27"/>
  <c r="AN73" i="27"/>
  <c r="AA72" i="27"/>
  <c r="AA73" i="27"/>
  <c r="T72" i="27"/>
  <c r="T73" i="27"/>
  <c r="E72" i="27"/>
  <c r="E73" i="27"/>
  <c r="U72" i="27"/>
  <c r="U73" i="27"/>
  <c r="AK72" i="27"/>
  <c r="AK73" i="27"/>
  <c r="F72" i="27"/>
  <c r="F73" i="27"/>
  <c r="V72" i="27"/>
  <c r="V73" i="27"/>
  <c r="AL72" i="27"/>
  <c r="AL73" i="27"/>
  <c r="AY72" i="27"/>
  <c r="AY73" i="27"/>
  <c r="H86" i="27"/>
  <c r="H87" i="27"/>
  <c r="Y86" i="27"/>
  <c r="Y87" i="27"/>
  <c r="AV86" i="27"/>
  <c r="AV87" i="27"/>
  <c r="F86" i="27"/>
  <c r="L101" i="27"/>
  <c r="L100" i="27"/>
  <c r="J101" i="27"/>
  <c r="J100" i="27"/>
  <c r="H101" i="27"/>
  <c r="H100" i="27"/>
  <c r="M101" i="27"/>
  <c r="M100" i="27"/>
  <c r="D114" i="27"/>
  <c r="D115" i="27"/>
  <c r="N30" i="27" s="1"/>
  <c r="D101" i="27"/>
  <c r="N26" i="27" s="1"/>
  <c r="D100" i="27"/>
  <c r="K37" i="27"/>
  <c r="K38" i="27"/>
  <c r="O37" i="27"/>
  <c r="O38" i="27"/>
  <c r="AH37" i="27"/>
  <c r="Q37" i="27"/>
  <c r="Q38" i="27"/>
  <c r="AT37" i="27"/>
  <c r="AT38" i="27"/>
  <c r="V38" i="27"/>
  <c r="AK38" i="27"/>
  <c r="AK37" i="27"/>
  <c r="J37" i="27"/>
  <c r="J38" i="27"/>
  <c r="W38" i="27"/>
  <c r="W37" i="27"/>
  <c r="I37" i="27"/>
  <c r="I38" i="27"/>
  <c r="D38" i="27"/>
  <c r="AD80" i="27"/>
  <c r="AD79" i="27"/>
  <c r="U80" i="27"/>
  <c r="J80" i="27"/>
  <c r="J79" i="27"/>
  <c r="AM79" i="27"/>
  <c r="AM80" i="27"/>
  <c r="H79" i="27"/>
  <c r="D59" i="27"/>
  <c r="D58" i="27"/>
  <c r="O58" i="27"/>
  <c r="O59" i="27"/>
  <c r="K58" i="27"/>
  <c r="K59" i="27"/>
  <c r="G58" i="27"/>
  <c r="G59" i="27"/>
  <c r="X58" i="27"/>
  <c r="X59" i="27"/>
  <c r="Z44" i="27"/>
  <c r="AF72" i="27"/>
  <c r="AF73" i="27"/>
  <c r="AR73" i="27"/>
  <c r="AR72" i="27"/>
  <c r="AW73" i="27"/>
  <c r="AW72" i="27"/>
  <c r="AX72" i="27"/>
  <c r="AX73" i="27"/>
  <c r="M86" i="27"/>
  <c r="AH86" i="27"/>
  <c r="AH87" i="27"/>
  <c r="X100" i="27"/>
  <c r="AX114" i="27"/>
  <c r="Z38" i="27"/>
  <c r="Z37" i="27"/>
  <c r="U38" i="27"/>
  <c r="U37" i="27"/>
  <c r="AP37" i="27"/>
  <c r="AP38" i="27"/>
  <c r="AV80" i="27"/>
  <c r="P80" i="27"/>
  <c r="P79" i="27"/>
  <c r="G79" i="27"/>
  <c r="G80" i="27"/>
  <c r="D73" i="27"/>
  <c r="D72" i="27"/>
  <c r="P59" i="27"/>
  <c r="P58" i="27"/>
  <c r="AH59" i="27"/>
  <c r="AH58" i="27"/>
  <c r="AY59" i="27"/>
  <c r="AC59" i="27"/>
  <c r="AC58" i="27"/>
  <c r="E45" i="27"/>
  <c r="E44" i="27"/>
  <c r="J58" i="27"/>
  <c r="J59" i="27"/>
  <c r="T59" i="27"/>
  <c r="T58" i="27"/>
  <c r="AQ58" i="27"/>
  <c r="AQ59" i="27"/>
  <c r="V59" i="27"/>
  <c r="V58" i="27"/>
  <c r="R58" i="27"/>
  <c r="R59" i="27"/>
  <c r="AM58" i="27"/>
  <c r="AM59" i="27"/>
  <c r="N58" i="27"/>
  <c r="N59" i="27"/>
  <c r="AI58" i="27"/>
  <c r="AI59" i="27"/>
  <c r="AW58" i="27"/>
  <c r="AW59" i="27"/>
  <c r="Q59" i="27"/>
  <c r="Q58" i="27"/>
  <c r="AG59" i="27"/>
  <c r="AG58" i="27"/>
  <c r="U44" i="27"/>
  <c r="U45" i="27"/>
  <c r="R44" i="27"/>
  <c r="R45" i="27"/>
  <c r="AG45" i="27"/>
  <c r="AE73" i="27"/>
  <c r="AE72" i="27"/>
  <c r="P73" i="27"/>
  <c r="P72" i="27"/>
  <c r="AV72" i="27"/>
  <c r="AV73" i="27"/>
  <c r="AI72" i="27"/>
  <c r="AI73" i="27"/>
  <c r="AB72" i="27"/>
  <c r="AB73" i="27"/>
  <c r="I72" i="27"/>
  <c r="I73" i="27"/>
  <c r="Y72" i="27"/>
  <c r="Y73" i="27"/>
  <c r="AO72" i="27"/>
  <c r="AO73" i="27"/>
  <c r="J72" i="27"/>
  <c r="J73" i="27"/>
  <c r="Z72" i="27"/>
  <c r="Z73" i="27"/>
  <c r="AP72" i="27"/>
  <c r="AP73" i="27"/>
  <c r="X86" i="27"/>
  <c r="X87" i="27"/>
  <c r="AO87" i="27"/>
  <c r="AO86" i="27"/>
  <c r="D87" i="27"/>
  <c r="N22" i="27" s="1"/>
  <c r="D86" i="27"/>
  <c r="AC86" i="27"/>
  <c r="AC87" i="27"/>
  <c r="K87" i="27"/>
  <c r="K86" i="27"/>
  <c r="AA86" i="27"/>
  <c r="E101" i="27"/>
  <c r="E100" i="27"/>
  <c r="N101" i="27"/>
  <c r="N100" i="27"/>
  <c r="AJ100" i="27"/>
  <c r="AJ101" i="27"/>
  <c r="J114" i="27"/>
  <c r="O101" i="27"/>
  <c r="O100" i="27"/>
  <c r="F115" i="27"/>
  <c r="F114" i="27"/>
  <c r="G101" i="27"/>
  <c r="G100" i="27"/>
  <c r="R115" i="27"/>
  <c r="AX100" i="27"/>
  <c r="G115" i="27"/>
  <c r="G114" i="27"/>
  <c r="I101" i="27"/>
  <c r="I100" i="27"/>
  <c r="P37" i="27"/>
  <c r="P38" i="27"/>
  <c r="H38" i="27"/>
  <c r="AG38" i="27"/>
  <c r="AG37" i="27"/>
  <c r="AQ37" i="27"/>
  <c r="AQ38" i="27"/>
  <c r="AI38" i="27"/>
  <c r="AI37" i="27"/>
  <c r="AE38" i="27"/>
  <c r="AE37" i="27"/>
  <c r="AC38" i="27"/>
  <c r="AC37" i="27"/>
  <c r="F37" i="27"/>
  <c r="F38" i="27"/>
  <c r="AR37" i="27"/>
  <c r="Y38" i="27"/>
  <c r="Y37" i="27"/>
  <c r="N80" i="27"/>
  <c r="N79" i="27"/>
  <c r="AU79" i="27"/>
  <c r="AU80" i="27"/>
  <c r="AQ79" i="27"/>
  <c r="AQ80" i="27"/>
  <c r="AO79" i="27"/>
  <c r="AO80" i="27"/>
  <c r="L80" i="27"/>
  <c r="L79" i="27"/>
  <c r="Y80" i="27"/>
  <c r="AG80" i="27"/>
  <c r="Z59" i="27"/>
  <c r="Z58" i="27"/>
  <c r="AB59" i="27"/>
  <c r="AB58" i="27"/>
  <c r="AT58" i="27"/>
  <c r="AT59" i="27"/>
  <c r="AO58" i="27"/>
  <c r="AO59" i="27"/>
  <c r="AU72" i="27"/>
  <c r="AU73" i="27"/>
  <c r="L72" i="27"/>
  <c r="L73" i="27"/>
  <c r="AG73" i="27"/>
  <c r="AG72" i="27"/>
  <c r="AH72" i="27"/>
  <c r="AH73" i="27"/>
  <c r="AF86" i="27"/>
  <c r="AF87" i="27"/>
  <c r="Q114" i="27"/>
  <c r="AJ38" i="27"/>
  <c r="AJ37" i="27"/>
  <c r="AN37" i="27"/>
  <c r="AN38" i="27"/>
  <c r="Z80" i="27"/>
  <c r="Z79" i="27"/>
  <c r="L58" i="27"/>
  <c r="L59" i="27"/>
  <c r="AD59" i="27"/>
  <c r="AD58" i="27"/>
  <c r="F45" i="27"/>
  <c r="F44" i="27"/>
  <c r="AE58" i="27"/>
  <c r="AE59" i="27"/>
  <c r="AP58" i="27"/>
  <c r="AP59" i="27"/>
  <c r="F58" i="27"/>
  <c r="F59" i="27"/>
  <c r="AA58" i="27"/>
  <c r="AA59" i="27"/>
  <c r="AV58" i="27"/>
  <c r="AV59" i="27"/>
  <c r="W58" i="27"/>
  <c r="AR58" i="27"/>
  <c r="AR59" i="27"/>
  <c r="AN58" i="27"/>
  <c r="AN59" i="27"/>
  <c r="E59" i="27"/>
  <c r="E58" i="27"/>
  <c r="U59" i="27"/>
  <c r="U58" i="27"/>
  <c r="AK59" i="27"/>
  <c r="AK58" i="27"/>
  <c r="AO45" i="27"/>
  <c r="AO44" i="27"/>
  <c r="S44" i="27"/>
  <c r="S45" i="27"/>
  <c r="AA44" i="27"/>
  <c r="AA45" i="27"/>
  <c r="G72" i="27"/>
  <c r="G73" i="27"/>
  <c r="AM72" i="27"/>
  <c r="AM73" i="27"/>
  <c r="X72" i="27"/>
  <c r="X73" i="27"/>
  <c r="K72" i="27"/>
  <c r="K73" i="27"/>
  <c r="AQ72" i="27"/>
  <c r="AQ73" i="27"/>
  <c r="AJ72" i="27"/>
  <c r="AJ73" i="27"/>
  <c r="M72" i="27"/>
  <c r="M73" i="27"/>
  <c r="AC73" i="27"/>
  <c r="AC72" i="27"/>
  <c r="AS72" i="27"/>
  <c r="AS73" i="27"/>
  <c r="N72" i="27"/>
  <c r="N73" i="27"/>
  <c r="AD73" i="27"/>
  <c r="AD72" i="27"/>
  <c r="AT72" i="27"/>
  <c r="AT73" i="27"/>
  <c r="AN86" i="27"/>
  <c r="AN87" i="27"/>
  <c r="P86" i="27"/>
  <c r="P87" i="27"/>
  <c r="O86" i="27"/>
  <c r="AR101" i="27"/>
  <c r="AR100" i="27"/>
  <c r="K101" i="27"/>
  <c r="K100" i="27"/>
  <c r="M114" i="27"/>
  <c r="E114" i="27"/>
  <c r="E115" i="27"/>
  <c r="F101" i="27"/>
  <c r="F100" i="27"/>
  <c r="AL38" i="27"/>
  <c r="AL37" i="27"/>
  <c r="AD38" i="27"/>
  <c r="AW37" i="27"/>
  <c r="AW38" i="27"/>
  <c r="AU37" i="27"/>
  <c r="E37" i="27"/>
  <c r="E38" i="27"/>
  <c r="AF38" i="27"/>
  <c r="AF37" i="27"/>
  <c r="S37" i="27"/>
  <c r="S38" i="27"/>
  <c r="AS79" i="27"/>
  <c r="AS80" i="27"/>
  <c r="Q80" i="27"/>
  <c r="Q79" i="27"/>
  <c r="AP80" i="27"/>
  <c r="AP79" i="27"/>
  <c r="AJ79" i="27"/>
  <c r="AK80" i="27"/>
  <c r="AK79" i="27"/>
  <c r="D80" i="27"/>
  <c r="N20" i="27" s="1"/>
  <c r="D79" i="27"/>
  <c r="D45" i="27"/>
  <c r="D44" i="27"/>
  <c r="J8" i="27"/>
  <c r="AO35" i="27"/>
  <c r="L12" i="27"/>
  <c r="L16" i="27"/>
  <c r="N11" i="27"/>
  <c r="N15" i="27"/>
  <c r="V80" i="27" l="1"/>
  <c r="Y58" i="27"/>
  <c r="U101" i="27"/>
  <c r="X45" i="27"/>
  <c r="L38" i="27"/>
  <c r="N18" i="27"/>
  <c r="AS58" i="27"/>
  <c r="S59" i="27"/>
  <c r="AU59" i="27"/>
  <c r="N14" i="27"/>
  <c r="AQ100" i="27"/>
  <c r="Y115" i="27"/>
  <c r="V115" i="27"/>
  <c r="AF115" i="27"/>
  <c r="AL114" i="27"/>
  <c r="L114" i="27"/>
  <c r="AL101" i="27"/>
  <c r="W101" i="27"/>
  <c r="AS86" i="27"/>
  <c r="L87" i="27"/>
  <c r="AQ87" i="27"/>
  <c r="Z87" i="27"/>
  <c r="L15" i="27"/>
  <c r="D23" i="28" s="1"/>
  <c r="E23" i="28"/>
  <c r="L11" i="27"/>
  <c r="D21" i="28" s="1"/>
  <c r="E21" i="28"/>
  <c r="T45" i="27"/>
  <c r="AS44" i="27"/>
  <c r="AN45" i="27"/>
  <c r="AU44" i="27"/>
  <c r="AC44" i="27"/>
  <c r="G38" i="27"/>
  <c r="AB37" i="27"/>
  <c r="G86" i="27"/>
  <c r="L45" i="27"/>
  <c r="W45" i="27"/>
  <c r="AW44" i="27"/>
  <c r="J45" i="27"/>
  <c r="AK45" i="27"/>
  <c r="R38" i="27"/>
  <c r="T37" i="27"/>
  <c r="F79" i="27"/>
  <c r="AI114" i="27"/>
  <c r="AI86" i="27"/>
  <c r="AR44" i="27"/>
  <c r="P45" i="27"/>
  <c r="AB114" i="27"/>
  <c r="AI80" i="27"/>
  <c r="AL87" i="27"/>
  <c r="AR79" i="27"/>
  <c r="I45" i="27"/>
  <c r="AX79" i="27"/>
  <c r="K114" i="27"/>
  <c r="R100" i="27"/>
  <c r="AJ87" i="27"/>
  <c r="AU100" i="27"/>
  <c r="AE86" i="27"/>
  <c r="AQ45" i="27"/>
  <c r="AQ115" i="27"/>
  <c r="S86" i="27"/>
  <c r="R79" i="27"/>
  <c r="AA37" i="27"/>
  <c r="AE101" i="27"/>
  <c r="N38" i="27"/>
  <c r="AJ114" i="27"/>
  <c r="AN115" i="27"/>
  <c r="AX86" i="27"/>
  <c r="Q86" i="27"/>
  <c r="AO115" i="27"/>
  <c r="AA101" i="27"/>
  <c r="N45" i="27"/>
  <c r="AL79" i="27"/>
  <c r="Y101" i="27"/>
  <c r="AH101" i="27"/>
  <c r="O80" i="27"/>
  <c r="AV115" i="27"/>
  <c r="J86" i="27"/>
  <c r="H45" i="27"/>
  <c r="AV44" i="27"/>
  <c r="AX44" i="27"/>
  <c r="S80" i="27"/>
  <c r="Z115" i="27"/>
  <c r="AM86" i="27"/>
  <c r="V86" i="27"/>
  <c r="AW86" i="27"/>
  <c r="AM44" i="27"/>
  <c r="AM101" i="27"/>
  <c r="AG114" i="27"/>
  <c r="N86" i="27"/>
  <c r="N115" i="27"/>
  <c r="AR114" i="27"/>
  <c r="AT44" i="27"/>
  <c r="W114" i="27"/>
  <c r="AB101" i="27"/>
  <c r="AP44" i="27"/>
  <c r="AY100" i="27"/>
  <c r="AE114" i="27"/>
  <c r="AY44" i="27"/>
  <c r="Y45" i="27"/>
  <c r="AS38" i="27"/>
  <c r="AG86" i="27"/>
  <c r="R86" i="27"/>
  <c r="AP86" i="27"/>
  <c r="AR87" i="27"/>
  <c r="M80" i="27"/>
  <c r="AD114" i="27"/>
  <c r="AW114" i="27"/>
  <c r="AS114" i="27"/>
  <c r="O115" i="27"/>
  <c r="AT100" i="27"/>
  <c r="G44" i="27"/>
  <c r="X38" i="27"/>
  <c r="AU114" i="27"/>
  <c r="E87" i="27"/>
  <c r="AH44" i="27"/>
  <c r="AB44" i="27"/>
  <c r="AP101" i="27"/>
  <c r="Q100" i="27"/>
  <c r="S100" i="27"/>
  <c r="P101" i="27"/>
  <c r="N27" i="27"/>
  <c r="AN79" i="27"/>
  <c r="AT87" i="27"/>
  <c r="AB80" i="27"/>
  <c r="H115" i="27"/>
  <c r="AH115" i="27"/>
  <c r="AT79" i="27"/>
  <c r="AV38" i="27"/>
  <c r="AH79" i="27"/>
  <c r="AF101" i="27"/>
  <c r="V101" i="27"/>
  <c r="E80" i="27"/>
  <c r="AE80" i="27"/>
  <c r="X114" i="27"/>
  <c r="T114" i="27"/>
  <c r="AJ44" i="27"/>
  <c r="AS100" i="27"/>
  <c r="V45" i="27"/>
  <c r="AD45" i="27"/>
  <c r="O45" i="27"/>
  <c r="AA80" i="27"/>
  <c r="U86" i="27"/>
  <c r="AW79" i="27"/>
  <c r="AV101" i="27"/>
  <c r="AY86" i="27"/>
  <c r="AK115" i="27"/>
  <c r="K80" i="27"/>
  <c r="I115" i="27"/>
  <c r="S114" i="27"/>
  <c r="W86" i="27"/>
  <c r="AL44" i="27"/>
  <c r="AP115" i="27"/>
  <c r="X80" i="27"/>
  <c r="AN101" i="27"/>
  <c r="AK86" i="27"/>
  <c r="AI44" i="27"/>
  <c r="P115" i="27"/>
  <c r="AD101" i="27"/>
  <c r="AX38" i="27"/>
  <c r="M38" i="27"/>
  <c r="AM114" i="27"/>
  <c r="AA114" i="27"/>
  <c r="AG101" i="27"/>
  <c r="AE44" i="27"/>
  <c r="T79" i="27"/>
  <c r="AO101" i="27"/>
  <c r="T101" i="27"/>
  <c r="T86" i="27"/>
  <c r="Q45" i="27"/>
  <c r="M45" i="27"/>
  <c r="K45" i="27"/>
  <c r="W80" i="27"/>
  <c r="AI101" i="27"/>
  <c r="I80" i="27"/>
  <c r="AF79" i="27"/>
  <c r="AY80" i="27"/>
  <c r="AC80" i="27"/>
  <c r="AT115" i="27"/>
  <c r="AC114" i="27"/>
  <c r="AU86" i="27"/>
  <c r="AD87" i="27"/>
  <c r="N23" i="27"/>
  <c r="AP126" i="27"/>
  <c r="O126" i="27"/>
  <c r="AO37" i="27"/>
  <c r="AO38" i="27"/>
  <c r="N13" i="27"/>
  <c r="N17" i="27"/>
  <c r="Z51" i="11"/>
  <c r="Y51" i="11"/>
  <c r="X51" i="11"/>
  <c r="W51" i="11"/>
  <c r="V51" i="11"/>
  <c r="U51" i="11"/>
  <c r="T51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Z50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Z49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AZ46" i="11"/>
  <c r="AZ44" i="11"/>
  <c r="AZ42" i="11"/>
  <c r="AZ40" i="11"/>
  <c r="AZ38" i="11"/>
  <c r="AZ36" i="11"/>
  <c r="AZ34" i="11"/>
  <c r="AZ32" i="11"/>
  <c r="AZ30" i="11"/>
  <c r="AZ28" i="11"/>
  <c r="AZ26" i="11"/>
  <c r="AZ24" i="11"/>
  <c r="AZ20" i="11"/>
  <c r="AY20" i="11"/>
  <c r="AX20" i="11"/>
  <c r="AW20" i="11"/>
  <c r="AV20" i="11"/>
  <c r="AU20" i="11"/>
  <c r="AT20" i="11"/>
  <c r="AS20" i="11"/>
  <c r="AR20" i="11"/>
  <c r="AQ20" i="11"/>
  <c r="AP20" i="11"/>
  <c r="AO20" i="11"/>
  <c r="AN20" i="11"/>
  <c r="AM20" i="11"/>
  <c r="AL20" i="11"/>
  <c r="AK20" i="11"/>
  <c r="AJ20" i="11"/>
  <c r="AI20" i="11"/>
  <c r="AH20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AZ19" i="11"/>
  <c r="AY19" i="11"/>
  <c r="AX19" i="11"/>
  <c r="AW19" i="11"/>
  <c r="AV19" i="11"/>
  <c r="AU19" i="11"/>
  <c r="AT19" i="11"/>
  <c r="AS19" i="11"/>
  <c r="AR19" i="11"/>
  <c r="AQ19" i="11"/>
  <c r="AP19" i="11"/>
  <c r="AO19" i="11"/>
  <c r="AN19" i="11"/>
  <c r="AM19" i="11"/>
  <c r="AL19" i="11"/>
  <c r="AK19" i="11"/>
  <c r="AJ19" i="11"/>
  <c r="AI19" i="11"/>
  <c r="AH19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AZ17" i="11"/>
  <c r="AY17" i="11"/>
  <c r="AX17" i="11"/>
  <c r="AW17" i="11"/>
  <c r="AV17" i="11"/>
  <c r="AU17" i="11"/>
  <c r="AT17" i="11"/>
  <c r="AS17" i="11"/>
  <c r="AR17" i="11"/>
  <c r="AQ17" i="11"/>
  <c r="AP17" i="11"/>
  <c r="AO17" i="11"/>
  <c r="AN17" i="11"/>
  <c r="AM17" i="11"/>
  <c r="AL17" i="11"/>
  <c r="AK17" i="11"/>
  <c r="AJ17" i="11"/>
  <c r="AI17" i="11"/>
  <c r="AH17" i="1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AZ16" i="11"/>
  <c r="AY16" i="11"/>
  <c r="AX16" i="11"/>
  <c r="AW16" i="11"/>
  <c r="AV16" i="11"/>
  <c r="AU16" i="11"/>
  <c r="AT16" i="11"/>
  <c r="AS16" i="11"/>
  <c r="AR16" i="11"/>
  <c r="AQ16" i="11"/>
  <c r="AP16" i="11"/>
  <c r="AO16" i="11"/>
  <c r="AN16" i="11"/>
  <c r="AM16" i="11"/>
  <c r="AL16" i="11"/>
  <c r="AK16" i="11"/>
  <c r="AJ16" i="11"/>
  <c r="AI16" i="11"/>
  <c r="AH16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AZ14" i="11"/>
  <c r="AY14" i="11"/>
  <c r="AX14" i="11"/>
  <c r="AW14" i="11"/>
  <c r="AV14" i="11"/>
  <c r="AU14" i="11"/>
  <c r="AT14" i="11"/>
  <c r="AS14" i="11"/>
  <c r="AR14" i="11"/>
  <c r="AQ14" i="11"/>
  <c r="AP14" i="11"/>
  <c r="AO14" i="11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AZ13" i="11"/>
  <c r="AY13" i="11"/>
  <c r="AX13" i="11"/>
  <c r="AW13" i="11"/>
  <c r="AV13" i="11"/>
  <c r="AU13" i="11"/>
  <c r="AT13" i="11"/>
  <c r="AS13" i="11"/>
  <c r="AR13" i="11"/>
  <c r="AQ13" i="11"/>
  <c r="AP13" i="11"/>
  <c r="AO13" i="11"/>
  <c r="AN13" i="11"/>
  <c r="AM13" i="11"/>
  <c r="AL13" i="11"/>
  <c r="AK13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AZ11" i="11"/>
  <c r="AY11" i="11"/>
  <c r="AX11" i="11"/>
  <c r="AW11" i="11"/>
  <c r="AV11" i="11"/>
  <c r="AU11" i="11"/>
  <c r="AT11" i="11"/>
  <c r="AS11" i="11"/>
  <c r="AR11" i="11"/>
  <c r="AQ11" i="11"/>
  <c r="AP11" i="11"/>
  <c r="AO11" i="11"/>
  <c r="AN11" i="11"/>
  <c r="AM11" i="11"/>
  <c r="AL11" i="11"/>
  <c r="AK11" i="11"/>
  <c r="AJ11" i="11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C11" i="11"/>
  <c r="AZ10" i="11"/>
  <c r="AY10" i="11"/>
  <c r="AX10" i="11"/>
  <c r="AW10" i="11"/>
  <c r="AV10" i="11"/>
  <c r="AU10" i="11"/>
  <c r="AT10" i="11"/>
  <c r="AS10" i="11"/>
  <c r="AR10" i="11"/>
  <c r="AQ10" i="11"/>
  <c r="AP10" i="11"/>
  <c r="AO10" i="1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AZ9" i="11"/>
  <c r="AY9" i="11"/>
  <c r="AX9" i="11"/>
  <c r="AW9" i="11"/>
  <c r="AV9" i="11"/>
  <c r="AU9" i="11"/>
  <c r="AT9" i="11"/>
  <c r="AS9" i="11"/>
  <c r="AR9" i="11"/>
  <c r="AQ9" i="11"/>
  <c r="AP9" i="11"/>
  <c r="AO9" i="11"/>
  <c r="AN9" i="11"/>
  <c r="AM9" i="11"/>
  <c r="AL9" i="11"/>
  <c r="AK9" i="11"/>
  <c r="AJ9" i="11"/>
  <c r="AI9" i="11"/>
  <c r="AH9" i="11"/>
  <c r="AG9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C7" i="11"/>
  <c r="C8" i="11" s="1"/>
  <c r="Q4" i="11"/>
  <c r="P4" i="11"/>
  <c r="O4" i="11"/>
  <c r="N4" i="11"/>
  <c r="M4" i="11"/>
  <c r="L4" i="11"/>
  <c r="K4" i="11"/>
  <c r="J4" i="11"/>
  <c r="I4" i="11"/>
  <c r="H4" i="11"/>
  <c r="G4" i="11"/>
  <c r="F4" i="11"/>
  <c r="D1" i="11"/>
  <c r="C1" i="11"/>
  <c r="AZ24" i="10"/>
  <c r="AZ26" i="10"/>
  <c r="AZ28" i="10"/>
  <c r="AZ30" i="10"/>
  <c r="AZ32" i="10"/>
  <c r="AZ34" i="10"/>
  <c r="AZ36" i="10"/>
  <c r="AZ38" i="10"/>
  <c r="AZ40" i="10"/>
  <c r="AZ42" i="10"/>
  <c r="AZ44" i="10"/>
  <c r="AZ46" i="10"/>
  <c r="AY126" i="27" l="1"/>
  <c r="AV126" i="27"/>
  <c r="I126" i="27"/>
  <c r="AJ126" i="27"/>
  <c r="AL126" i="27" s="1"/>
  <c r="BH126" i="27"/>
  <c r="AD126" i="27"/>
  <c r="AS126" i="27"/>
  <c r="BE126" i="27"/>
  <c r="BG126" i="27" s="1"/>
  <c r="N10" i="27"/>
  <c r="N8" i="27"/>
  <c r="AA126" i="27"/>
  <c r="AC126" i="27" s="1"/>
  <c r="F126" i="27"/>
  <c r="H126" i="27" s="1"/>
  <c r="BB126" i="27"/>
  <c r="U126" i="27"/>
  <c r="W126" i="27" s="1"/>
  <c r="L126" i="27"/>
  <c r="N126" i="27" s="1"/>
  <c r="AM126" i="27"/>
  <c r="AO126" i="27" s="1"/>
  <c r="R126" i="27"/>
  <c r="T126" i="27" s="1"/>
  <c r="X126" i="27"/>
  <c r="Z126" i="27" s="1"/>
  <c r="AG126" i="27"/>
  <c r="AI126" i="27" s="1"/>
  <c r="L28" i="27"/>
  <c r="E29" i="28" s="1"/>
  <c r="L27" i="27"/>
  <c r="L24" i="27"/>
  <c r="E27" i="28" s="1"/>
  <c r="L23" i="27"/>
  <c r="L18" i="27"/>
  <c r="E24" i="28" s="1"/>
  <c r="L17" i="27"/>
  <c r="L14" i="27"/>
  <c r="E22" i="28" s="1"/>
  <c r="L13" i="27"/>
  <c r="N7" i="27"/>
  <c r="L7" i="27" s="1"/>
  <c r="N25" i="27"/>
  <c r="N9" i="27"/>
  <c r="N29" i="27"/>
  <c r="N19" i="27"/>
  <c r="N21" i="27"/>
  <c r="C126" i="27"/>
  <c r="E126" i="27" s="1"/>
  <c r="BD126" i="27"/>
  <c r="AF126" i="27"/>
  <c r="AR126" i="27"/>
  <c r="K126" i="27"/>
  <c r="Q126" i="27"/>
  <c r="AX126" i="27"/>
  <c r="AU126" i="27"/>
  <c r="BA126" i="27"/>
  <c r="BJ126" i="27"/>
  <c r="R128" i="27"/>
  <c r="T128" i="27" s="1"/>
  <c r="AD128" i="27"/>
  <c r="AF128" i="27" s="1"/>
  <c r="BB128" i="27"/>
  <c r="BD128" i="27" s="1"/>
  <c r="I128" i="27"/>
  <c r="K128" i="27" s="1"/>
  <c r="AS128" i="27"/>
  <c r="AU128" i="27" s="1"/>
  <c r="BE128" i="27"/>
  <c r="BG128" i="27" s="1"/>
  <c r="C128" i="27"/>
  <c r="E128" i="27" s="1"/>
  <c r="AA128" i="27"/>
  <c r="AC128" i="27" s="1"/>
  <c r="AP128" i="27"/>
  <c r="AR128" i="27" s="1"/>
  <c r="AM128" i="27"/>
  <c r="AO128" i="27" s="1"/>
  <c r="U128" i="27"/>
  <c r="W128" i="27" s="1"/>
  <c r="AG128" i="27"/>
  <c r="AI128" i="27" s="1"/>
  <c r="O128" i="27"/>
  <c r="Q128" i="27" s="1"/>
  <c r="F128" i="27"/>
  <c r="H128" i="27" s="1"/>
  <c r="AY128" i="27"/>
  <c r="BA128" i="27" s="1"/>
  <c r="L128" i="27"/>
  <c r="N128" i="27" s="1"/>
  <c r="AJ128" i="27"/>
  <c r="AL128" i="27" s="1"/>
  <c r="X128" i="27"/>
  <c r="Z128" i="27" s="1"/>
  <c r="AV128" i="27"/>
  <c r="AX128" i="27" s="1"/>
  <c r="BH128" i="27"/>
  <c r="BJ128" i="27" s="1"/>
  <c r="AW8" i="11"/>
  <c r="AW22" i="11" s="1"/>
  <c r="P6" i="11"/>
  <c r="C6" i="11"/>
  <c r="AZ39" i="11" s="1"/>
  <c r="M6" i="11"/>
  <c r="AT8" i="11"/>
  <c r="AT22" i="11" s="1"/>
  <c r="AW24" i="11"/>
  <c r="AW28" i="11"/>
  <c r="AW32" i="11"/>
  <c r="AZ25" i="11"/>
  <c r="J8" i="11"/>
  <c r="J22" i="11" s="1"/>
  <c r="AP8" i="11"/>
  <c r="AP23" i="11" s="1"/>
  <c r="M8" i="11"/>
  <c r="Y8" i="11"/>
  <c r="Y22" i="11" s="1"/>
  <c r="Y38" i="11" s="1"/>
  <c r="AH8" i="11"/>
  <c r="AH23" i="11" s="1"/>
  <c r="AS8" i="11"/>
  <c r="AZ41" i="11"/>
  <c r="AZ45" i="11"/>
  <c r="AZ29" i="11"/>
  <c r="H6" i="11"/>
  <c r="E8" i="11"/>
  <c r="Q8" i="11"/>
  <c r="Q22" i="11" s="1"/>
  <c r="Q42" i="11" s="1"/>
  <c r="Z8" i="11"/>
  <c r="Z22" i="11" s="1"/>
  <c r="AK8" i="11"/>
  <c r="L6" i="11"/>
  <c r="U8" i="11"/>
  <c r="AG8" i="11"/>
  <c r="AG22" i="11" s="1"/>
  <c r="AG42" i="11" s="1"/>
  <c r="AZ8" i="11"/>
  <c r="I6" i="11"/>
  <c r="Q6" i="11"/>
  <c r="I8" i="11"/>
  <c r="I22" i="11" s="1"/>
  <c r="I32" i="11" s="1"/>
  <c r="R8" i="11"/>
  <c r="R22" i="11" s="1"/>
  <c r="AC8" i="11"/>
  <c r="AO8" i="11"/>
  <c r="AO22" i="11" s="1"/>
  <c r="AO24" i="11" s="1"/>
  <c r="AX8" i="11"/>
  <c r="AX22" i="11" s="1"/>
  <c r="AZ27" i="11"/>
  <c r="R23" i="11"/>
  <c r="F8" i="11"/>
  <c r="N8" i="11"/>
  <c r="V8" i="11"/>
  <c r="AD8" i="11"/>
  <c r="AL8" i="11"/>
  <c r="AZ33" i="11"/>
  <c r="AW23" i="11"/>
  <c r="F6" i="11"/>
  <c r="J6" i="11"/>
  <c r="N6" i="11"/>
  <c r="Q34" i="11"/>
  <c r="AW46" i="11"/>
  <c r="AW42" i="11"/>
  <c r="AW38" i="11"/>
  <c r="AW36" i="11"/>
  <c r="AW44" i="11"/>
  <c r="AW34" i="11"/>
  <c r="AW30" i="11"/>
  <c r="AW40" i="11"/>
  <c r="AW26" i="11"/>
  <c r="AZ37" i="11"/>
  <c r="G8" i="11"/>
  <c r="K8" i="11"/>
  <c r="O8" i="11"/>
  <c r="S8" i="11"/>
  <c r="W8" i="11"/>
  <c r="AA8" i="11"/>
  <c r="AE8" i="11"/>
  <c r="AI8" i="11"/>
  <c r="AM8" i="11"/>
  <c r="AQ8" i="11"/>
  <c r="AU8" i="11"/>
  <c r="AY8" i="11"/>
  <c r="G6" i="11"/>
  <c r="K6" i="11"/>
  <c r="O6" i="11"/>
  <c r="H8" i="11"/>
  <c r="L8" i="11"/>
  <c r="P8" i="11"/>
  <c r="T8" i="11"/>
  <c r="X8" i="11"/>
  <c r="AB8" i="11"/>
  <c r="AF8" i="11"/>
  <c r="AJ8" i="11"/>
  <c r="AN8" i="11"/>
  <c r="AR8" i="11"/>
  <c r="AV8" i="11"/>
  <c r="AZ35" i="11"/>
  <c r="H49" i="10"/>
  <c r="I49" i="10"/>
  <c r="J49" i="10"/>
  <c r="K49" i="10"/>
  <c r="L49" i="10"/>
  <c r="M49" i="10"/>
  <c r="N49" i="10"/>
  <c r="O49" i="10"/>
  <c r="P49" i="10"/>
  <c r="Q49" i="10"/>
  <c r="R49" i="10"/>
  <c r="S49" i="10"/>
  <c r="T49" i="10"/>
  <c r="U49" i="10"/>
  <c r="V49" i="10"/>
  <c r="W49" i="10"/>
  <c r="X49" i="10"/>
  <c r="Y49" i="10"/>
  <c r="Z49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V50" i="10"/>
  <c r="W50" i="10"/>
  <c r="X50" i="10"/>
  <c r="Y50" i="10"/>
  <c r="Z50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T51" i="10"/>
  <c r="U51" i="10"/>
  <c r="V51" i="10"/>
  <c r="W51" i="10"/>
  <c r="X51" i="10"/>
  <c r="Y51" i="10"/>
  <c r="Z51" i="10"/>
  <c r="G50" i="10"/>
  <c r="G51" i="10"/>
  <c r="G49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AZ19" i="10"/>
  <c r="AY19" i="10"/>
  <c r="AX19" i="10"/>
  <c r="AW19" i="10"/>
  <c r="AV19" i="10"/>
  <c r="AU19" i="10"/>
  <c r="AT19" i="10"/>
  <c r="AS19" i="10"/>
  <c r="AR19" i="10"/>
  <c r="AQ19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AZ18" i="10"/>
  <c r="AY18" i="10"/>
  <c r="AX18" i="10"/>
  <c r="AW18" i="10"/>
  <c r="AV18" i="10"/>
  <c r="AU18" i="10"/>
  <c r="AT18" i="10"/>
  <c r="AS18" i="10"/>
  <c r="AR18" i="10"/>
  <c r="AQ18" i="10"/>
  <c r="AP18" i="10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AZ17" i="10"/>
  <c r="AY17" i="10"/>
  <c r="AX17" i="10"/>
  <c r="AW17" i="10"/>
  <c r="AV17" i="10"/>
  <c r="AU17" i="10"/>
  <c r="AT17" i="10"/>
  <c r="AS17" i="10"/>
  <c r="AR17" i="10"/>
  <c r="AQ17" i="10"/>
  <c r="AP17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AZ16" i="10"/>
  <c r="AY16" i="10"/>
  <c r="AX16" i="10"/>
  <c r="AW16" i="10"/>
  <c r="AV16" i="10"/>
  <c r="AU16" i="10"/>
  <c r="AT16" i="10"/>
  <c r="AS16" i="10"/>
  <c r="AR16" i="10"/>
  <c r="AQ16" i="10"/>
  <c r="AP16" i="10"/>
  <c r="AO16" i="10"/>
  <c r="AN16" i="10"/>
  <c r="AM16" i="10"/>
  <c r="AL16" i="10"/>
  <c r="AK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AZ14" i="10"/>
  <c r="AY14" i="10"/>
  <c r="AX14" i="10"/>
  <c r="AW14" i="10"/>
  <c r="AV14" i="10"/>
  <c r="AU14" i="10"/>
  <c r="AT14" i="10"/>
  <c r="AS14" i="10"/>
  <c r="AR14" i="10"/>
  <c r="AQ14" i="10"/>
  <c r="AP14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AZ13" i="10"/>
  <c r="AY13" i="10"/>
  <c r="AX13" i="10"/>
  <c r="AW13" i="10"/>
  <c r="AV13" i="10"/>
  <c r="AU13" i="10"/>
  <c r="AT13" i="10"/>
  <c r="AS13" i="10"/>
  <c r="AR13" i="10"/>
  <c r="AQ13" i="10"/>
  <c r="AP13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AZ12" i="10"/>
  <c r="AY12" i="10"/>
  <c r="AX12" i="10"/>
  <c r="AW12" i="10"/>
  <c r="AV12" i="10"/>
  <c r="AU12" i="10"/>
  <c r="AT12" i="10"/>
  <c r="AS12" i="10"/>
  <c r="AR12" i="10"/>
  <c r="AQ12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AZ11" i="10"/>
  <c r="AY11" i="10"/>
  <c r="AX11" i="10"/>
  <c r="AW11" i="10"/>
  <c r="AV11" i="10"/>
  <c r="AU11" i="10"/>
  <c r="AT11" i="10"/>
  <c r="AS11" i="10"/>
  <c r="AR11" i="10"/>
  <c r="AQ11" i="10"/>
  <c r="AP11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C11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7" i="10"/>
  <c r="Q4" i="10"/>
  <c r="P4" i="10"/>
  <c r="O4" i="10"/>
  <c r="N4" i="10"/>
  <c r="M4" i="10"/>
  <c r="L4" i="10"/>
  <c r="K4" i="10"/>
  <c r="J4" i="10"/>
  <c r="I4" i="10"/>
  <c r="H4" i="10"/>
  <c r="G4" i="10"/>
  <c r="F4" i="10"/>
  <c r="D1" i="10"/>
  <c r="C1" i="10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C50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C49" i="8"/>
  <c r="AB20" i="8" a="1"/>
  <c r="AB20" i="8" s="1"/>
  <c r="AA20" i="8" a="1"/>
  <c r="AA20" i="8" s="1"/>
  <c r="Z20" i="8" a="1"/>
  <c r="Z20" i="8" s="1"/>
  <c r="Y20" i="8" a="1"/>
  <c r="Y20" i="8" s="1"/>
  <c r="X20" i="8" a="1"/>
  <c r="X20" i="8" s="1"/>
  <c r="W20" i="8" a="1"/>
  <c r="W20" i="8" s="1"/>
  <c r="V20" i="8" a="1"/>
  <c r="V20" i="8" s="1"/>
  <c r="U20" i="8" a="1"/>
  <c r="U20" i="8" s="1"/>
  <c r="T20" i="8" a="1"/>
  <c r="T20" i="8" s="1"/>
  <c r="S20" i="8" a="1"/>
  <c r="S20" i="8" s="1"/>
  <c r="R20" i="8" a="1"/>
  <c r="R20" i="8" s="1"/>
  <c r="Q20" i="8" a="1"/>
  <c r="Q20" i="8" s="1"/>
  <c r="P20" i="8" a="1"/>
  <c r="P20" i="8" s="1"/>
  <c r="O20" i="8" a="1"/>
  <c r="O20" i="8" s="1"/>
  <c r="N20" i="8" a="1"/>
  <c r="N20" i="8" s="1"/>
  <c r="M20" i="8" a="1"/>
  <c r="M20" i="8" s="1"/>
  <c r="L20" i="8" a="1"/>
  <c r="L20" i="8" s="1"/>
  <c r="K20" i="8" a="1"/>
  <c r="K20" i="8" s="1"/>
  <c r="J20" i="8" a="1"/>
  <c r="J20" i="8" s="1"/>
  <c r="I20" i="8" a="1"/>
  <c r="I20" i="8" s="1"/>
  <c r="H20" i="8" a="1"/>
  <c r="H20" i="8" s="1"/>
  <c r="G20" i="8" a="1"/>
  <c r="G20" i="8" s="1"/>
  <c r="F20" i="8" a="1"/>
  <c r="F20" i="8" s="1"/>
  <c r="E20" i="8" a="1"/>
  <c r="E20" i="8" s="1"/>
  <c r="AB19" i="8" a="1"/>
  <c r="AB19" i="8" s="1"/>
  <c r="AA19" i="8" a="1"/>
  <c r="AA19" i="8" s="1"/>
  <c r="Z19" i="8" a="1"/>
  <c r="Z19" i="8" s="1"/>
  <c r="Y19" i="8" a="1"/>
  <c r="Y19" i="8" s="1"/>
  <c r="X19" i="8" a="1"/>
  <c r="X19" i="8" s="1"/>
  <c r="W19" i="8" a="1"/>
  <c r="W19" i="8" s="1"/>
  <c r="V19" i="8" a="1"/>
  <c r="V19" i="8" s="1"/>
  <c r="U19" i="8" a="1"/>
  <c r="U19" i="8" s="1"/>
  <c r="T19" i="8" a="1"/>
  <c r="T19" i="8" s="1"/>
  <c r="S19" i="8" a="1"/>
  <c r="S19" i="8" s="1"/>
  <c r="R19" i="8" a="1"/>
  <c r="R19" i="8" s="1"/>
  <c r="Q19" i="8" a="1"/>
  <c r="Q19" i="8" s="1"/>
  <c r="P19" i="8" a="1"/>
  <c r="P19" i="8" s="1"/>
  <c r="O19" i="8" a="1"/>
  <c r="O19" i="8" s="1"/>
  <c r="N19" i="8" a="1"/>
  <c r="N19" i="8" s="1"/>
  <c r="M19" i="8" a="1"/>
  <c r="M19" i="8" s="1"/>
  <c r="L19" i="8" a="1"/>
  <c r="L19" i="8" s="1"/>
  <c r="K19" i="8" a="1"/>
  <c r="K19" i="8" s="1"/>
  <c r="J19" i="8" a="1"/>
  <c r="J19" i="8" s="1"/>
  <c r="I19" i="8" a="1"/>
  <c r="I19" i="8" s="1"/>
  <c r="H19" i="8" a="1"/>
  <c r="H19" i="8" s="1"/>
  <c r="G19" i="8" a="1"/>
  <c r="G19" i="8" s="1"/>
  <c r="F19" i="8" a="1"/>
  <c r="F19" i="8" s="1"/>
  <c r="E19" i="8" a="1"/>
  <c r="E19" i="8" s="1"/>
  <c r="AB18" i="8" a="1"/>
  <c r="AB18" i="8" s="1"/>
  <c r="AA18" i="8" a="1"/>
  <c r="AA18" i="8" s="1"/>
  <c r="Z18" i="8" a="1"/>
  <c r="Z18" i="8" s="1"/>
  <c r="Y18" i="8" a="1"/>
  <c r="Y18" i="8" s="1"/>
  <c r="X18" i="8" a="1"/>
  <c r="X18" i="8" s="1"/>
  <c r="W18" i="8" a="1"/>
  <c r="W18" i="8" s="1"/>
  <c r="V18" i="8" a="1"/>
  <c r="V18" i="8" s="1"/>
  <c r="U18" i="8" a="1"/>
  <c r="U18" i="8" s="1"/>
  <c r="T18" i="8" a="1"/>
  <c r="T18" i="8" s="1"/>
  <c r="S18" i="8" a="1"/>
  <c r="S18" i="8" s="1"/>
  <c r="R18" i="8" a="1"/>
  <c r="R18" i="8" s="1"/>
  <c r="Q18" i="8" a="1"/>
  <c r="Q18" i="8" s="1"/>
  <c r="P18" i="8" a="1"/>
  <c r="P18" i="8" s="1"/>
  <c r="O18" i="8" a="1"/>
  <c r="O18" i="8" s="1"/>
  <c r="N18" i="8" a="1"/>
  <c r="N18" i="8" s="1"/>
  <c r="M18" i="8" a="1"/>
  <c r="M18" i="8" s="1"/>
  <c r="L18" i="8" a="1"/>
  <c r="L18" i="8" s="1"/>
  <c r="K18" i="8" a="1"/>
  <c r="K18" i="8" s="1"/>
  <c r="J18" i="8" a="1"/>
  <c r="J18" i="8" s="1"/>
  <c r="I18" i="8" a="1"/>
  <c r="I18" i="8" s="1"/>
  <c r="H18" i="8" a="1"/>
  <c r="H18" i="8" s="1"/>
  <c r="G18" i="8" a="1"/>
  <c r="G18" i="8" s="1"/>
  <c r="F18" i="8" a="1"/>
  <c r="F18" i="8" s="1"/>
  <c r="E18" i="8" a="1"/>
  <c r="E18" i="8" s="1"/>
  <c r="AB17" i="8" a="1"/>
  <c r="AB17" i="8" s="1"/>
  <c r="AA17" i="8" a="1"/>
  <c r="AA17" i="8" s="1"/>
  <c r="Z17" i="8" a="1"/>
  <c r="Z17" i="8" s="1"/>
  <c r="Y17" i="8" a="1"/>
  <c r="Y17" i="8" s="1"/>
  <c r="X17" i="8" a="1"/>
  <c r="X17" i="8" s="1"/>
  <c r="W17" i="8" a="1"/>
  <c r="W17" i="8" s="1"/>
  <c r="V17" i="8" a="1"/>
  <c r="V17" i="8" s="1"/>
  <c r="U17" i="8" a="1"/>
  <c r="U17" i="8" s="1"/>
  <c r="T17" i="8" a="1"/>
  <c r="T17" i="8" s="1"/>
  <c r="S17" i="8" a="1"/>
  <c r="S17" i="8" s="1"/>
  <c r="R17" i="8" a="1"/>
  <c r="R17" i="8" s="1"/>
  <c r="Q17" i="8" a="1"/>
  <c r="Q17" i="8" s="1"/>
  <c r="P17" i="8" a="1"/>
  <c r="P17" i="8" s="1"/>
  <c r="O17" i="8" a="1"/>
  <c r="O17" i="8" s="1"/>
  <c r="N17" i="8" a="1"/>
  <c r="N17" i="8" s="1"/>
  <c r="M17" i="8" a="1"/>
  <c r="M17" i="8" s="1"/>
  <c r="L17" i="8" a="1"/>
  <c r="L17" i="8" s="1"/>
  <c r="K17" i="8" a="1"/>
  <c r="K17" i="8" s="1"/>
  <c r="J17" i="8" a="1"/>
  <c r="J17" i="8" s="1"/>
  <c r="I17" i="8" a="1"/>
  <c r="I17" i="8" s="1"/>
  <c r="H17" i="8" a="1"/>
  <c r="H17" i="8" s="1"/>
  <c r="G17" i="8" a="1"/>
  <c r="G17" i="8" s="1"/>
  <c r="F17" i="8" a="1"/>
  <c r="F17" i="8" s="1"/>
  <c r="E17" i="8" a="1"/>
  <c r="E17" i="8" s="1"/>
  <c r="AB16" i="8" a="1"/>
  <c r="AB16" i="8" s="1"/>
  <c r="AA16" i="8" a="1"/>
  <c r="AA16" i="8" s="1"/>
  <c r="Z16" i="8" a="1"/>
  <c r="Z16" i="8" s="1"/>
  <c r="Y16" i="8" a="1"/>
  <c r="Y16" i="8" s="1"/>
  <c r="X16" i="8" a="1"/>
  <c r="X16" i="8" s="1"/>
  <c r="W16" i="8" a="1"/>
  <c r="W16" i="8" s="1"/>
  <c r="V16" i="8" a="1"/>
  <c r="V16" i="8" s="1"/>
  <c r="U16" i="8" a="1"/>
  <c r="U16" i="8" s="1"/>
  <c r="T16" i="8" a="1"/>
  <c r="T16" i="8" s="1"/>
  <c r="S16" i="8" a="1"/>
  <c r="S16" i="8" s="1"/>
  <c r="R16" i="8" a="1"/>
  <c r="R16" i="8" s="1"/>
  <c r="Q16" i="8" a="1"/>
  <c r="Q16" i="8" s="1"/>
  <c r="P16" i="8" a="1"/>
  <c r="P16" i="8" s="1"/>
  <c r="O16" i="8" a="1"/>
  <c r="O16" i="8" s="1"/>
  <c r="N16" i="8" a="1"/>
  <c r="N16" i="8" s="1"/>
  <c r="M16" i="8" a="1"/>
  <c r="M16" i="8" s="1"/>
  <c r="L16" i="8" a="1"/>
  <c r="L16" i="8" s="1"/>
  <c r="K16" i="8" a="1"/>
  <c r="K16" i="8" s="1"/>
  <c r="J16" i="8" a="1"/>
  <c r="J16" i="8" s="1"/>
  <c r="I16" i="8" a="1"/>
  <c r="I16" i="8" s="1"/>
  <c r="H16" i="8" a="1"/>
  <c r="H16" i="8" s="1"/>
  <c r="G16" i="8" a="1"/>
  <c r="G16" i="8" s="1"/>
  <c r="F16" i="8" a="1"/>
  <c r="F16" i="8" s="1"/>
  <c r="E16" i="8" a="1"/>
  <c r="E16" i="8" s="1"/>
  <c r="AB15" i="8" a="1"/>
  <c r="AB15" i="8" s="1"/>
  <c r="AA15" i="8" a="1"/>
  <c r="AA15" i="8" s="1"/>
  <c r="Z15" i="8" a="1"/>
  <c r="Z15" i="8" s="1"/>
  <c r="Y15" i="8" a="1"/>
  <c r="Y15" i="8" s="1"/>
  <c r="X15" i="8" a="1"/>
  <c r="X15" i="8" s="1"/>
  <c r="W15" i="8" a="1"/>
  <c r="W15" i="8" s="1"/>
  <c r="V15" i="8" a="1"/>
  <c r="V15" i="8" s="1"/>
  <c r="U15" i="8" a="1"/>
  <c r="U15" i="8" s="1"/>
  <c r="T15" i="8" a="1"/>
  <c r="T15" i="8" s="1"/>
  <c r="S15" i="8" a="1"/>
  <c r="S15" i="8" s="1"/>
  <c r="R15" i="8" a="1"/>
  <c r="R15" i="8" s="1"/>
  <c r="Q15" i="8" a="1"/>
  <c r="Q15" i="8" s="1"/>
  <c r="P15" i="8" a="1"/>
  <c r="P15" i="8" s="1"/>
  <c r="O15" i="8" a="1"/>
  <c r="O15" i="8" s="1"/>
  <c r="N15" i="8" a="1"/>
  <c r="N15" i="8" s="1"/>
  <c r="M15" i="8" a="1"/>
  <c r="M15" i="8" s="1"/>
  <c r="L15" i="8" a="1"/>
  <c r="L15" i="8" s="1"/>
  <c r="K15" i="8" a="1"/>
  <c r="K15" i="8" s="1"/>
  <c r="J15" i="8" a="1"/>
  <c r="J15" i="8" s="1"/>
  <c r="I15" i="8" a="1"/>
  <c r="I15" i="8" s="1"/>
  <c r="H15" i="8" a="1"/>
  <c r="H15" i="8" s="1"/>
  <c r="G15" i="8" a="1"/>
  <c r="G15" i="8" s="1"/>
  <c r="F15" i="8" a="1"/>
  <c r="F15" i="8" s="1"/>
  <c r="E15" i="8" a="1"/>
  <c r="E15" i="8" s="1"/>
  <c r="AB14" i="8" a="1"/>
  <c r="AB14" i="8" s="1"/>
  <c r="AA14" i="8" a="1"/>
  <c r="AA14" i="8" s="1"/>
  <c r="Z14" i="8" a="1"/>
  <c r="Z14" i="8" s="1"/>
  <c r="Y14" i="8" a="1"/>
  <c r="Y14" i="8" s="1"/>
  <c r="X14" i="8" a="1"/>
  <c r="X14" i="8" s="1"/>
  <c r="W14" i="8" a="1"/>
  <c r="W14" i="8" s="1"/>
  <c r="V14" i="8" a="1"/>
  <c r="V14" i="8" s="1"/>
  <c r="U14" i="8" a="1"/>
  <c r="U14" i="8" s="1"/>
  <c r="T14" i="8" a="1"/>
  <c r="T14" i="8" s="1"/>
  <c r="S14" i="8" a="1"/>
  <c r="S14" i="8" s="1"/>
  <c r="R14" i="8" a="1"/>
  <c r="R14" i="8" s="1"/>
  <c r="Q14" i="8" a="1"/>
  <c r="Q14" i="8" s="1"/>
  <c r="P14" i="8" a="1"/>
  <c r="P14" i="8" s="1"/>
  <c r="O14" i="8" a="1"/>
  <c r="O14" i="8" s="1"/>
  <c r="N14" i="8" a="1"/>
  <c r="N14" i="8" s="1"/>
  <c r="M14" i="8" a="1"/>
  <c r="M14" i="8" s="1"/>
  <c r="L14" i="8" a="1"/>
  <c r="L14" i="8" s="1"/>
  <c r="K14" i="8" a="1"/>
  <c r="K14" i="8" s="1"/>
  <c r="J14" i="8" a="1"/>
  <c r="J14" i="8" s="1"/>
  <c r="I14" i="8" a="1"/>
  <c r="I14" i="8" s="1"/>
  <c r="H14" i="8" a="1"/>
  <c r="H14" i="8" s="1"/>
  <c r="G14" i="8" a="1"/>
  <c r="G14" i="8" s="1"/>
  <c r="F14" i="8" a="1"/>
  <c r="F14" i="8" s="1"/>
  <c r="E14" i="8" a="1"/>
  <c r="E14" i="8" s="1"/>
  <c r="AB13" i="8" a="1"/>
  <c r="AB13" i="8" s="1"/>
  <c r="AA13" i="8" a="1"/>
  <c r="AA13" i="8" s="1"/>
  <c r="Z13" i="8" a="1"/>
  <c r="Z13" i="8" s="1"/>
  <c r="Y13" i="8" a="1"/>
  <c r="Y13" i="8" s="1"/>
  <c r="X13" i="8" a="1"/>
  <c r="X13" i="8" s="1"/>
  <c r="W13" i="8" a="1"/>
  <c r="W13" i="8" s="1"/>
  <c r="V13" i="8" a="1"/>
  <c r="V13" i="8" s="1"/>
  <c r="U13" i="8" a="1"/>
  <c r="U13" i="8" s="1"/>
  <c r="T13" i="8" a="1"/>
  <c r="T13" i="8" s="1"/>
  <c r="S13" i="8" a="1"/>
  <c r="S13" i="8" s="1"/>
  <c r="R13" i="8" a="1"/>
  <c r="R13" i="8" s="1"/>
  <c r="Q13" i="8" a="1"/>
  <c r="Q13" i="8" s="1"/>
  <c r="P13" i="8" a="1"/>
  <c r="P13" i="8" s="1"/>
  <c r="O13" i="8" a="1"/>
  <c r="O13" i="8" s="1"/>
  <c r="N13" i="8" a="1"/>
  <c r="N13" i="8" s="1"/>
  <c r="M13" i="8" a="1"/>
  <c r="M13" i="8" s="1"/>
  <c r="L13" i="8" a="1"/>
  <c r="L13" i="8" s="1"/>
  <c r="K13" i="8" a="1"/>
  <c r="K13" i="8" s="1"/>
  <c r="J13" i="8" a="1"/>
  <c r="J13" i="8" s="1"/>
  <c r="I13" i="8" a="1"/>
  <c r="I13" i="8" s="1"/>
  <c r="H13" i="8" a="1"/>
  <c r="H13" i="8" s="1"/>
  <c r="G13" i="8" a="1"/>
  <c r="G13" i="8" s="1"/>
  <c r="F13" i="8" a="1"/>
  <c r="F13" i="8" s="1"/>
  <c r="E13" i="8" a="1"/>
  <c r="E13" i="8" s="1"/>
  <c r="AB12" i="8" a="1"/>
  <c r="AB12" i="8" s="1"/>
  <c r="AA12" i="8" a="1"/>
  <c r="AA12" i="8" s="1"/>
  <c r="Z12" i="8" a="1"/>
  <c r="Z12" i="8" s="1"/>
  <c r="Y12" i="8" a="1"/>
  <c r="Y12" i="8" s="1"/>
  <c r="X12" i="8" a="1"/>
  <c r="X12" i="8" s="1"/>
  <c r="W12" i="8" a="1"/>
  <c r="W12" i="8" s="1"/>
  <c r="V12" i="8" a="1"/>
  <c r="V12" i="8" s="1"/>
  <c r="U12" i="8" a="1"/>
  <c r="U12" i="8" s="1"/>
  <c r="T12" i="8" a="1"/>
  <c r="T12" i="8" s="1"/>
  <c r="S12" i="8" a="1"/>
  <c r="S12" i="8" s="1"/>
  <c r="R12" i="8" a="1"/>
  <c r="R12" i="8" s="1"/>
  <c r="Q12" i="8" a="1"/>
  <c r="Q12" i="8" s="1"/>
  <c r="P12" i="8" a="1"/>
  <c r="P12" i="8" s="1"/>
  <c r="O12" i="8" a="1"/>
  <c r="O12" i="8" s="1"/>
  <c r="N12" i="8" a="1"/>
  <c r="N12" i="8" s="1"/>
  <c r="M12" i="8" a="1"/>
  <c r="M12" i="8" s="1"/>
  <c r="L12" i="8" a="1"/>
  <c r="L12" i="8" s="1"/>
  <c r="K12" i="8" a="1"/>
  <c r="K12" i="8" s="1"/>
  <c r="J12" i="8" a="1"/>
  <c r="J12" i="8" s="1"/>
  <c r="I12" i="8" a="1"/>
  <c r="I12" i="8" s="1"/>
  <c r="H12" i="8" a="1"/>
  <c r="H12" i="8" s="1"/>
  <c r="G12" i="8" a="1"/>
  <c r="G12" i="8" s="1"/>
  <c r="F12" i="8" a="1"/>
  <c r="F12" i="8" s="1"/>
  <c r="E12" i="8" a="1"/>
  <c r="E12" i="8" s="1"/>
  <c r="AB11" i="8" a="1"/>
  <c r="AB11" i="8" s="1"/>
  <c r="AA11" i="8" a="1"/>
  <c r="AA11" i="8" s="1"/>
  <c r="Z11" i="8" a="1"/>
  <c r="Z11" i="8" s="1"/>
  <c r="Y11" i="8" a="1"/>
  <c r="Y11" i="8" s="1"/>
  <c r="X11" i="8" a="1"/>
  <c r="X11" i="8" s="1"/>
  <c r="W11" i="8" a="1"/>
  <c r="W11" i="8" s="1"/>
  <c r="V11" i="8" a="1"/>
  <c r="V11" i="8" s="1"/>
  <c r="U11" i="8" a="1"/>
  <c r="U11" i="8" s="1"/>
  <c r="T11" i="8" a="1"/>
  <c r="T11" i="8" s="1"/>
  <c r="S11" i="8" a="1"/>
  <c r="S11" i="8" s="1"/>
  <c r="R11" i="8" a="1"/>
  <c r="R11" i="8" s="1"/>
  <c r="Q11" i="8" a="1"/>
  <c r="Q11" i="8" s="1"/>
  <c r="P11" i="8" a="1"/>
  <c r="P11" i="8" s="1"/>
  <c r="O11" i="8" a="1"/>
  <c r="O11" i="8" s="1"/>
  <c r="N11" i="8" a="1"/>
  <c r="N11" i="8" s="1"/>
  <c r="M11" i="8" a="1"/>
  <c r="M11" i="8" s="1"/>
  <c r="L11" i="8" a="1"/>
  <c r="L11" i="8" s="1"/>
  <c r="K11" i="8" a="1"/>
  <c r="K11" i="8" s="1"/>
  <c r="J11" i="8" a="1"/>
  <c r="J11" i="8" s="1"/>
  <c r="I11" i="8" a="1"/>
  <c r="I11" i="8" s="1"/>
  <c r="H11" i="8" a="1"/>
  <c r="H11" i="8" s="1"/>
  <c r="G11" i="8" a="1"/>
  <c r="G11" i="8" s="1"/>
  <c r="F11" i="8" a="1"/>
  <c r="F11" i="8" s="1"/>
  <c r="E11" i="8" a="1"/>
  <c r="E11" i="8" s="1"/>
  <c r="C11" i="8"/>
  <c r="AB10" i="8" a="1"/>
  <c r="AB10" i="8" s="1"/>
  <c r="AA10" i="8" a="1"/>
  <c r="AA10" i="8" s="1"/>
  <c r="Z10" i="8" a="1"/>
  <c r="Z10" i="8" s="1"/>
  <c r="Y10" i="8" a="1"/>
  <c r="Y10" i="8" s="1"/>
  <c r="X10" i="8" a="1"/>
  <c r="X10" i="8" s="1"/>
  <c r="W10" i="8" a="1"/>
  <c r="W10" i="8" s="1"/>
  <c r="V10" i="8" a="1"/>
  <c r="V10" i="8" s="1"/>
  <c r="U10" i="8" a="1"/>
  <c r="U10" i="8" s="1"/>
  <c r="T10" i="8" a="1"/>
  <c r="T10" i="8" s="1"/>
  <c r="S10" i="8" a="1"/>
  <c r="S10" i="8" s="1"/>
  <c r="R10" i="8" a="1"/>
  <c r="R10" i="8" s="1"/>
  <c r="Q10" i="8" a="1"/>
  <c r="Q10" i="8" s="1"/>
  <c r="P10" i="8" a="1"/>
  <c r="P10" i="8" s="1"/>
  <c r="O10" i="8" a="1"/>
  <c r="O10" i="8" s="1"/>
  <c r="N10" i="8" a="1"/>
  <c r="N10" i="8" s="1"/>
  <c r="M10" i="8" a="1"/>
  <c r="M10" i="8" s="1"/>
  <c r="L10" i="8" a="1"/>
  <c r="L10" i="8" s="1"/>
  <c r="K10" i="8" a="1"/>
  <c r="K10" i="8" s="1"/>
  <c r="J10" i="8" a="1"/>
  <c r="J10" i="8" s="1"/>
  <c r="I10" i="8" a="1"/>
  <c r="I10" i="8" s="1"/>
  <c r="H10" i="8" a="1"/>
  <c r="H10" i="8" s="1"/>
  <c r="G10" i="8" a="1"/>
  <c r="G10" i="8" s="1"/>
  <c r="F10" i="8" a="1"/>
  <c r="F10" i="8" s="1"/>
  <c r="E10" i="8" a="1"/>
  <c r="E10" i="8" s="1"/>
  <c r="AB9" i="8" a="1"/>
  <c r="AB9" i="8" s="1"/>
  <c r="AA9" i="8" a="1"/>
  <c r="AA9" i="8" s="1"/>
  <c r="Z9" i="8" a="1"/>
  <c r="Z9" i="8" s="1"/>
  <c r="Y9" i="8" a="1"/>
  <c r="Y9" i="8" s="1"/>
  <c r="X9" i="8" a="1"/>
  <c r="X9" i="8" s="1"/>
  <c r="W9" i="8" a="1"/>
  <c r="W9" i="8" s="1"/>
  <c r="V9" i="8" a="1"/>
  <c r="V9" i="8" s="1"/>
  <c r="U9" i="8" a="1"/>
  <c r="U9" i="8" s="1"/>
  <c r="T9" i="8" a="1"/>
  <c r="T9" i="8" s="1"/>
  <c r="S9" i="8" a="1"/>
  <c r="S9" i="8" s="1"/>
  <c r="R9" i="8" a="1"/>
  <c r="R9" i="8" s="1"/>
  <c r="Q9" i="8" a="1"/>
  <c r="Q9" i="8" s="1"/>
  <c r="P9" i="8" a="1"/>
  <c r="P9" i="8" s="1"/>
  <c r="O9" i="8" a="1"/>
  <c r="O9" i="8" s="1"/>
  <c r="N9" i="8" a="1"/>
  <c r="N9" i="8" s="1"/>
  <c r="M9" i="8" a="1"/>
  <c r="M9" i="8" s="1"/>
  <c r="L9" i="8" a="1"/>
  <c r="L9" i="8" s="1"/>
  <c r="K9" i="8" a="1"/>
  <c r="K9" i="8" s="1"/>
  <c r="J9" i="8" a="1"/>
  <c r="J9" i="8" s="1"/>
  <c r="I9" i="8" a="1"/>
  <c r="I9" i="8" s="1"/>
  <c r="H9" i="8" a="1"/>
  <c r="H9" i="8" s="1"/>
  <c r="G9" i="8" a="1"/>
  <c r="G9" i="8" s="1"/>
  <c r="F9" i="8" a="1"/>
  <c r="F9" i="8" s="1"/>
  <c r="E9" i="8" a="1"/>
  <c r="E9" i="8" s="1"/>
  <c r="C7" i="8"/>
  <c r="C8" i="8" s="1"/>
  <c r="Q4" i="8"/>
  <c r="P4" i="8"/>
  <c r="O4" i="8"/>
  <c r="N4" i="8"/>
  <c r="M4" i="8"/>
  <c r="L4" i="8"/>
  <c r="K4" i="8"/>
  <c r="J4" i="8"/>
  <c r="I4" i="8"/>
  <c r="H4" i="8"/>
  <c r="G4" i="8"/>
  <c r="F4" i="8"/>
  <c r="D1" i="8"/>
  <c r="C1" i="8"/>
  <c r="BB129" i="27" l="1"/>
  <c r="BD129" i="27" s="1"/>
  <c r="BH134" i="27"/>
  <c r="BJ134" i="27" s="1"/>
  <c r="L129" i="27"/>
  <c r="N129" i="27" s="1"/>
  <c r="O129" i="27"/>
  <c r="Q129" i="27" s="1"/>
  <c r="BH129" i="27"/>
  <c r="BJ129" i="27" s="1"/>
  <c r="AA129" i="27"/>
  <c r="AC129" i="27" s="1"/>
  <c r="R129" i="27"/>
  <c r="T129" i="27" s="1"/>
  <c r="C127" i="27"/>
  <c r="E127" i="27" s="1"/>
  <c r="L29" i="27"/>
  <c r="D30" i="28" s="1"/>
  <c r="L30" i="27"/>
  <c r="E30" i="28" s="1"/>
  <c r="AD134" i="27"/>
  <c r="AF134" i="27" s="1"/>
  <c r="BB134" i="27"/>
  <c r="BD134" i="27" s="1"/>
  <c r="AS134" i="27"/>
  <c r="AU134" i="27" s="1"/>
  <c r="U134" i="27"/>
  <c r="W134" i="27" s="1"/>
  <c r="AA134" i="27"/>
  <c r="AC134" i="27" s="1"/>
  <c r="AG134" i="27"/>
  <c r="AI134" i="27" s="1"/>
  <c r="AY134" i="27"/>
  <c r="BA134" i="27" s="1"/>
  <c r="D29" i="28"/>
  <c r="O134" i="27"/>
  <c r="Q134" i="27" s="1"/>
  <c r="AM134" i="27"/>
  <c r="AO134" i="27" s="1"/>
  <c r="R134" i="27"/>
  <c r="T134" i="27" s="1"/>
  <c r="AV134" i="27"/>
  <c r="AX134" i="27" s="1"/>
  <c r="AJ134" i="27"/>
  <c r="AL134" i="27" s="1"/>
  <c r="C134" i="27"/>
  <c r="E134" i="27" s="1"/>
  <c r="L134" i="27"/>
  <c r="N134" i="27" s="1"/>
  <c r="BE134" i="27"/>
  <c r="BG134" i="27" s="1"/>
  <c r="AP134" i="27"/>
  <c r="AR134" i="27" s="1"/>
  <c r="F134" i="27"/>
  <c r="H134" i="27" s="1"/>
  <c r="I134" i="27"/>
  <c r="K134" i="27" s="1"/>
  <c r="X134" i="27"/>
  <c r="Z134" i="27" s="1"/>
  <c r="L26" i="27"/>
  <c r="E28" i="28" s="1"/>
  <c r="L25" i="27"/>
  <c r="AJ132" i="27"/>
  <c r="AL132" i="27" s="1"/>
  <c r="AG132" i="27"/>
  <c r="AI132" i="27" s="1"/>
  <c r="C132" i="27"/>
  <c r="E132" i="27" s="1"/>
  <c r="AS132" i="27"/>
  <c r="AU132" i="27" s="1"/>
  <c r="X132" i="27"/>
  <c r="Z132" i="27" s="1"/>
  <c r="U132" i="27"/>
  <c r="W132" i="27" s="1"/>
  <c r="D27" i="28"/>
  <c r="I132" i="27"/>
  <c r="K132" i="27" s="1"/>
  <c r="L132" i="27"/>
  <c r="N132" i="27" s="1"/>
  <c r="BB132" i="27"/>
  <c r="BD132" i="27" s="1"/>
  <c r="AM132" i="27"/>
  <c r="AO132" i="27" s="1"/>
  <c r="AP132" i="27"/>
  <c r="AR132" i="27" s="1"/>
  <c r="F132" i="27"/>
  <c r="H132" i="27" s="1"/>
  <c r="BE132" i="27"/>
  <c r="BG132" i="27" s="1"/>
  <c r="O132" i="27"/>
  <c r="Q132" i="27" s="1"/>
  <c r="AD132" i="27"/>
  <c r="AF132" i="27" s="1"/>
  <c r="BH132" i="27"/>
  <c r="BJ132" i="27" s="1"/>
  <c r="R132" i="27"/>
  <c r="T132" i="27" s="1"/>
  <c r="AY132" i="27"/>
  <c r="BA132" i="27" s="1"/>
  <c r="AV132" i="27"/>
  <c r="AX132" i="27" s="1"/>
  <c r="AA132" i="27"/>
  <c r="AC132" i="27" s="1"/>
  <c r="L22" i="27"/>
  <c r="E26" i="28" s="1"/>
  <c r="L21" i="27"/>
  <c r="L19" i="27"/>
  <c r="D25" i="28" s="1"/>
  <c r="L20" i="27"/>
  <c r="AV129" i="27"/>
  <c r="AX129" i="27" s="1"/>
  <c r="AS129" i="27"/>
  <c r="AU129" i="27" s="1"/>
  <c r="AG129" i="27"/>
  <c r="AI129" i="27" s="1"/>
  <c r="AP129" i="27"/>
  <c r="AR129" i="27" s="1"/>
  <c r="C129" i="27"/>
  <c r="E129" i="27" s="1"/>
  <c r="D24" i="28"/>
  <c r="BE129" i="27"/>
  <c r="BG129" i="27" s="1"/>
  <c r="AJ129" i="27"/>
  <c r="AL129" i="27" s="1"/>
  <c r="I129" i="27"/>
  <c r="K129" i="27" s="1"/>
  <c r="U129" i="27"/>
  <c r="W129" i="27" s="1"/>
  <c r="AD129" i="27"/>
  <c r="AF129" i="27" s="1"/>
  <c r="AY129" i="27"/>
  <c r="BA129" i="27" s="1"/>
  <c r="X129" i="27"/>
  <c r="Z129" i="27" s="1"/>
  <c r="F129" i="27"/>
  <c r="H129" i="27" s="1"/>
  <c r="AM129" i="27"/>
  <c r="AO129" i="27" s="1"/>
  <c r="AJ127" i="27"/>
  <c r="AL127" i="27" s="1"/>
  <c r="BH127" i="27"/>
  <c r="BJ127" i="27" s="1"/>
  <c r="AG127" i="27"/>
  <c r="AI127" i="27" s="1"/>
  <c r="AA127" i="27"/>
  <c r="AC127" i="27" s="1"/>
  <c r="BB127" i="27"/>
  <c r="BD127" i="27" s="1"/>
  <c r="D22" i="28"/>
  <c r="X127" i="27"/>
  <c r="Z127" i="27" s="1"/>
  <c r="AV127" i="27"/>
  <c r="AX127" i="27" s="1"/>
  <c r="U127" i="27"/>
  <c r="W127" i="27" s="1"/>
  <c r="BE127" i="27"/>
  <c r="BG127" i="27" s="1"/>
  <c r="F127" i="27"/>
  <c r="H127" i="27" s="1"/>
  <c r="AY127" i="27"/>
  <c r="BA127" i="27" s="1"/>
  <c r="O127" i="27"/>
  <c r="Q127" i="27" s="1"/>
  <c r="R127" i="27"/>
  <c r="T127" i="27" s="1"/>
  <c r="AM127" i="27"/>
  <c r="AO127" i="27" s="1"/>
  <c r="AP127" i="27"/>
  <c r="AR127" i="27" s="1"/>
  <c r="L127" i="27"/>
  <c r="N127" i="27" s="1"/>
  <c r="AS127" i="27"/>
  <c r="AU127" i="27" s="1"/>
  <c r="AD127" i="27"/>
  <c r="AF127" i="27" s="1"/>
  <c r="I127" i="27"/>
  <c r="K127" i="27" s="1"/>
  <c r="L10" i="27"/>
  <c r="E20" i="28" s="1"/>
  <c r="L9" i="27"/>
  <c r="L8" i="27"/>
  <c r="E19" i="28" s="1"/>
  <c r="D19" i="28"/>
  <c r="AG26" i="11"/>
  <c r="AH22" i="11"/>
  <c r="Q36" i="11"/>
  <c r="AT23" i="11"/>
  <c r="AT37" i="11" s="1"/>
  <c r="AG23" i="11"/>
  <c r="AO36" i="11"/>
  <c r="I40" i="11"/>
  <c r="Z23" i="11"/>
  <c r="Z47" i="11" s="1"/>
  <c r="Y42" i="11"/>
  <c r="AO34" i="11"/>
  <c r="Y34" i="11"/>
  <c r="AG34" i="11"/>
  <c r="J23" i="11"/>
  <c r="AG38" i="11"/>
  <c r="AG46" i="11"/>
  <c r="AO26" i="11"/>
  <c r="AO44" i="11"/>
  <c r="Y36" i="11"/>
  <c r="Q46" i="11"/>
  <c r="AO28" i="11"/>
  <c r="AO38" i="11"/>
  <c r="Y30" i="11"/>
  <c r="Y44" i="11"/>
  <c r="Y28" i="11"/>
  <c r="AO32" i="11"/>
  <c r="AO46" i="11"/>
  <c r="AG36" i="11"/>
  <c r="AG44" i="11"/>
  <c r="Y26" i="11"/>
  <c r="Y46" i="11"/>
  <c r="Y40" i="11"/>
  <c r="Y23" i="11"/>
  <c r="Y45" i="11" s="1"/>
  <c r="AP22" i="11"/>
  <c r="AP40" i="11" s="1"/>
  <c r="Y24" i="11"/>
  <c r="AZ43" i="11"/>
  <c r="AO42" i="11"/>
  <c r="AO30" i="11"/>
  <c r="AO40" i="11"/>
  <c r="AG30" i="11"/>
  <c r="Y32" i="11"/>
  <c r="AO23" i="11"/>
  <c r="AO41" i="11" s="1"/>
  <c r="AZ31" i="11"/>
  <c r="AZ47" i="11"/>
  <c r="Q44" i="11"/>
  <c r="Q40" i="11"/>
  <c r="Q23" i="11"/>
  <c r="Q33" i="11" s="1"/>
  <c r="Q28" i="11"/>
  <c r="Q26" i="11"/>
  <c r="Q38" i="11"/>
  <c r="Q30" i="11"/>
  <c r="AA50" i="10"/>
  <c r="AA50" i="11"/>
  <c r="I28" i="11"/>
  <c r="AX23" i="11"/>
  <c r="AX43" i="11" s="1"/>
  <c r="I23" i="11"/>
  <c r="I41" i="11" s="1"/>
  <c r="U22" i="11"/>
  <c r="U23" i="11"/>
  <c r="I24" i="11"/>
  <c r="I42" i="11"/>
  <c r="I46" i="11"/>
  <c r="I30" i="11"/>
  <c r="I34" i="11"/>
  <c r="I26" i="11"/>
  <c r="I44" i="11"/>
  <c r="I36" i="11"/>
  <c r="I38" i="11"/>
  <c r="AS22" i="11"/>
  <c r="AS23" i="11"/>
  <c r="AA49" i="10"/>
  <c r="AA49" i="11"/>
  <c r="AA51" i="10"/>
  <c r="AA51" i="11"/>
  <c r="AK22" i="11"/>
  <c r="AK23" i="11"/>
  <c r="AC22" i="11"/>
  <c r="AC23" i="11"/>
  <c r="Q32" i="11"/>
  <c r="Q24" i="11"/>
  <c r="AG32" i="11"/>
  <c r="AG40" i="11"/>
  <c r="E22" i="11"/>
  <c r="E23" i="11"/>
  <c r="M22" i="11"/>
  <c r="M23" i="11"/>
  <c r="AG24" i="11"/>
  <c r="AG28" i="11"/>
  <c r="AJ23" i="11"/>
  <c r="AJ22" i="11"/>
  <c r="O23" i="11"/>
  <c r="O22" i="11"/>
  <c r="AV22" i="11"/>
  <c r="AV23" i="11"/>
  <c r="K23" i="11"/>
  <c r="K22" i="11"/>
  <c r="V22" i="11"/>
  <c r="V23" i="11"/>
  <c r="AH45" i="11"/>
  <c r="AH41" i="11"/>
  <c r="AH37" i="11"/>
  <c r="AH43" i="11"/>
  <c r="AH39" i="11"/>
  <c r="AH29" i="11"/>
  <c r="AH25" i="11"/>
  <c r="AH33" i="11"/>
  <c r="AH35" i="11"/>
  <c r="AH27" i="11"/>
  <c r="AH47" i="11"/>
  <c r="AH31" i="11"/>
  <c r="AE23" i="11"/>
  <c r="AE22" i="11"/>
  <c r="AX37" i="11"/>
  <c r="AX29" i="11"/>
  <c r="AX39" i="11"/>
  <c r="I45" i="11"/>
  <c r="I35" i="11"/>
  <c r="R44" i="11"/>
  <c r="R40" i="11"/>
  <c r="R36" i="11"/>
  <c r="R32" i="11"/>
  <c r="R46" i="11"/>
  <c r="R42" i="11"/>
  <c r="R38" i="11"/>
  <c r="R30" i="11"/>
  <c r="R26" i="11"/>
  <c r="R34" i="11"/>
  <c r="R28" i="11"/>
  <c r="R24" i="11"/>
  <c r="AF22" i="11"/>
  <c r="AF23" i="11"/>
  <c r="AA23" i="11"/>
  <c r="AA22" i="11"/>
  <c r="J44" i="11"/>
  <c r="J40" i="11"/>
  <c r="J36" i="11"/>
  <c r="J32" i="11"/>
  <c r="J30" i="11"/>
  <c r="J26" i="11"/>
  <c r="J42" i="11"/>
  <c r="J38" i="11"/>
  <c r="J28" i="11"/>
  <c r="J24" i="11"/>
  <c r="J46" i="11"/>
  <c r="J34" i="11"/>
  <c r="AG45" i="11"/>
  <c r="AG41" i="11"/>
  <c r="AG37" i="11"/>
  <c r="AG33" i="11"/>
  <c r="AG47" i="11"/>
  <c r="AG35" i="11"/>
  <c r="AG31" i="11"/>
  <c r="AG27" i="11"/>
  <c r="AG39" i="11"/>
  <c r="AG29" i="11"/>
  <c r="AG25" i="11"/>
  <c r="AG43" i="11"/>
  <c r="AR23" i="11"/>
  <c r="AR22" i="11"/>
  <c r="AB23" i="11"/>
  <c r="AB22" i="11"/>
  <c r="L23" i="11"/>
  <c r="L22" i="11"/>
  <c r="AM23" i="11"/>
  <c r="AM22" i="11"/>
  <c r="W23" i="11"/>
  <c r="W22" i="11"/>
  <c r="G23" i="11"/>
  <c r="G22" i="11"/>
  <c r="Z45" i="11"/>
  <c r="Z31" i="11"/>
  <c r="Z41" i="11"/>
  <c r="Y33" i="11"/>
  <c r="Y27" i="11"/>
  <c r="Y25" i="11"/>
  <c r="N22" i="11"/>
  <c r="N23" i="11"/>
  <c r="AH44" i="11"/>
  <c r="AH40" i="11"/>
  <c r="AH36" i="11"/>
  <c r="AH32" i="11"/>
  <c r="AH46" i="11"/>
  <c r="AH42" i="11"/>
  <c r="AH38" i="11"/>
  <c r="AH26" i="11"/>
  <c r="AH34" i="11"/>
  <c r="AH30" i="11"/>
  <c r="AH28" i="11"/>
  <c r="AH24" i="11"/>
  <c r="AT41" i="11"/>
  <c r="AT39" i="11"/>
  <c r="AT25" i="11"/>
  <c r="T23" i="11"/>
  <c r="T22" i="11"/>
  <c r="AU23" i="11"/>
  <c r="AU22" i="11"/>
  <c r="J47" i="11"/>
  <c r="J43" i="11"/>
  <c r="J39" i="11"/>
  <c r="J37" i="11"/>
  <c r="J33" i="11"/>
  <c r="J41" i="11"/>
  <c r="J35" i="11"/>
  <c r="J31" i="11"/>
  <c r="J29" i="11"/>
  <c r="J25" i="11"/>
  <c r="J45" i="11"/>
  <c r="J27" i="11"/>
  <c r="AD22" i="11"/>
  <c r="AD23" i="11"/>
  <c r="AP36" i="11"/>
  <c r="AP34" i="11"/>
  <c r="P22" i="11"/>
  <c r="P23" i="11"/>
  <c r="AQ23" i="11"/>
  <c r="AQ22" i="11"/>
  <c r="AX44" i="11"/>
  <c r="AX40" i="11"/>
  <c r="AX36" i="11"/>
  <c r="AX32" i="11"/>
  <c r="AX46" i="11"/>
  <c r="AX42" i="11"/>
  <c r="AX38" i="11"/>
  <c r="AX26" i="11"/>
  <c r="AX34" i="11"/>
  <c r="AX30" i="11"/>
  <c r="AX28" i="11"/>
  <c r="AX24" i="11"/>
  <c r="AN22" i="11"/>
  <c r="AN23" i="11"/>
  <c r="X22" i="11"/>
  <c r="X23" i="11"/>
  <c r="H22" i="11"/>
  <c r="H23" i="11"/>
  <c r="AY23" i="11"/>
  <c r="AY22" i="11"/>
  <c r="AI23" i="11"/>
  <c r="AI22" i="11"/>
  <c r="S23" i="11"/>
  <c r="S22" i="11"/>
  <c r="Z44" i="11"/>
  <c r="Z40" i="11"/>
  <c r="Z36" i="11"/>
  <c r="Z32" i="11"/>
  <c r="Z42" i="11"/>
  <c r="Z30" i="11"/>
  <c r="Z26" i="11"/>
  <c r="Z46" i="11"/>
  <c r="Z28" i="11"/>
  <c r="Z34" i="11"/>
  <c r="Z24" i="11"/>
  <c r="Z38" i="11"/>
  <c r="AW45" i="11"/>
  <c r="AW41" i="11"/>
  <c r="AW37" i="11"/>
  <c r="AW33" i="11"/>
  <c r="AW39" i="11"/>
  <c r="AW31" i="11"/>
  <c r="AW27" i="11"/>
  <c r="AW29" i="11"/>
  <c r="AW43" i="11"/>
  <c r="AW47" i="11"/>
  <c r="AW25" i="11"/>
  <c r="AW35" i="11"/>
  <c r="Q37" i="11"/>
  <c r="Q31" i="11"/>
  <c r="Q29" i="11"/>
  <c r="AL22" i="11"/>
  <c r="AL23" i="11"/>
  <c r="F22" i="11"/>
  <c r="F23" i="11"/>
  <c r="AP47" i="11"/>
  <c r="AP43" i="11"/>
  <c r="AP39" i="11"/>
  <c r="AP37" i="11"/>
  <c r="AP33" i="11"/>
  <c r="AP41" i="11"/>
  <c r="AP31" i="11"/>
  <c r="AP29" i="11"/>
  <c r="AP25" i="11"/>
  <c r="AP45" i="11"/>
  <c r="AP35" i="11"/>
  <c r="AP27" i="11"/>
  <c r="R45" i="11"/>
  <c r="R41" i="11"/>
  <c r="R37" i="11"/>
  <c r="R43" i="11"/>
  <c r="R33" i="11"/>
  <c r="R47" i="11"/>
  <c r="R29" i="11"/>
  <c r="R25" i="11"/>
  <c r="R35" i="11"/>
  <c r="R39" i="11"/>
  <c r="R31" i="11"/>
  <c r="R27" i="11"/>
  <c r="AT44" i="11"/>
  <c r="AT40" i="11"/>
  <c r="AT36" i="11"/>
  <c r="AT32" i="11"/>
  <c r="AT38" i="11"/>
  <c r="AT34" i="11"/>
  <c r="AT30" i="11"/>
  <c r="AT26" i="11"/>
  <c r="AT46" i="11"/>
  <c r="AT28" i="11"/>
  <c r="AT42" i="11"/>
  <c r="AT24" i="11"/>
  <c r="C6" i="8"/>
  <c r="C8" i="10"/>
  <c r="AN8" i="10"/>
  <c r="AN22" i="10" s="1"/>
  <c r="H6" i="10"/>
  <c r="F6" i="10"/>
  <c r="C6" i="10"/>
  <c r="AV8" i="10"/>
  <c r="AV22" i="10" s="1"/>
  <c r="P6" i="10"/>
  <c r="N6" i="10"/>
  <c r="Q6" i="10"/>
  <c r="M8" i="10"/>
  <c r="AS8" i="10"/>
  <c r="J6" i="10"/>
  <c r="O6" i="10"/>
  <c r="I8" i="10"/>
  <c r="O8" i="10"/>
  <c r="T8" i="10"/>
  <c r="Y8" i="10"/>
  <c r="AE8" i="10"/>
  <c r="AJ8" i="10"/>
  <c r="AO8" i="10"/>
  <c r="AU8" i="10"/>
  <c r="AZ8" i="10"/>
  <c r="M6" i="10"/>
  <c r="H8" i="10"/>
  <c r="X8" i="10"/>
  <c r="AI8" i="10"/>
  <c r="AY8" i="10"/>
  <c r="K6" i="10"/>
  <c r="E8" i="10"/>
  <c r="K8" i="10"/>
  <c r="P8" i="10"/>
  <c r="U8" i="10"/>
  <c r="AA8" i="10"/>
  <c r="AF8" i="10"/>
  <c r="AK8" i="10"/>
  <c r="AQ8" i="10"/>
  <c r="I6" i="10"/>
  <c r="S8" i="10"/>
  <c r="AC8" i="10"/>
  <c r="AX8" i="10"/>
  <c r="AT8" i="10"/>
  <c r="AP8" i="10"/>
  <c r="AL8" i="10"/>
  <c r="AH8" i="10"/>
  <c r="AD8" i="10"/>
  <c r="Z8" i="10"/>
  <c r="V8" i="10"/>
  <c r="R8" i="10"/>
  <c r="N8" i="10"/>
  <c r="J8" i="10"/>
  <c r="F8" i="10"/>
  <c r="G6" i="10"/>
  <c r="L6" i="10"/>
  <c r="G8" i="10"/>
  <c r="L8" i="10"/>
  <c r="Q8" i="10"/>
  <c r="W8" i="10"/>
  <c r="AB8" i="10"/>
  <c r="AG8" i="10"/>
  <c r="AM8" i="10"/>
  <c r="AR8" i="10"/>
  <c r="AW8" i="10"/>
  <c r="W8" i="8"/>
  <c r="W23" i="8" s="1"/>
  <c r="W29" i="8" s="1"/>
  <c r="J6" i="8"/>
  <c r="N6" i="8"/>
  <c r="I6" i="8"/>
  <c r="M6" i="8"/>
  <c r="Q6" i="8"/>
  <c r="Z8" i="8"/>
  <c r="Z22" i="8" s="1"/>
  <c r="L6" i="8"/>
  <c r="K8" i="8"/>
  <c r="K23" i="8" s="1"/>
  <c r="K33" i="8" s="1"/>
  <c r="AA8" i="8"/>
  <c r="AA23" i="8" s="1"/>
  <c r="AA25" i="8" s="1"/>
  <c r="O8" i="8"/>
  <c r="O23" i="8" s="1"/>
  <c r="O29" i="8" s="1"/>
  <c r="S8" i="8"/>
  <c r="S23" i="8" s="1"/>
  <c r="S33" i="8" s="1"/>
  <c r="F6" i="8"/>
  <c r="G8" i="8"/>
  <c r="G23" i="8" s="1"/>
  <c r="G39" i="8" s="1"/>
  <c r="G6" i="8"/>
  <c r="K6" i="8"/>
  <c r="O6" i="8"/>
  <c r="H8" i="8"/>
  <c r="L8" i="8"/>
  <c r="P8" i="8"/>
  <c r="T8" i="8"/>
  <c r="X8" i="8"/>
  <c r="AB8" i="8"/>
  <c r="H6" i="8"/>
  <c r="P6" i="8"/>
  <c r="E8" i="8"/>
  <c r="I8" i="8"/>
  <c r="M8" i="8"/>
  <c r="Q8" i="8"/>
  <c r="U8" i="8"/>
  <c r="Y8" i="8"/>
  <c r="W41" i="8"/>
  <c r="F8" i="8"/>
  <c r="J8" i="8"/>
  <c r="N8" i="8"/>
  <c r="R8" i="8"/>
  <c r="V8" i="8"/>
  <c r="AV130" i="27" l="1"/>
  <c r="AX130" i="27" s="1"/>
  <c r="L130" i="27"/>
  <c r="N130" i="27" s="1"/>
  <c r="AA130" i="27"/>
  <c r="AC130" i="27" s="1"/>
  <c r="AY125" i="27"/>
  <c r="BA125" i="27" s="1"/>
  <c r="U124" i="27"/>
  <c r="W124" i="27" s="1"/>
  <c r="BB124" i="27"/>
  <c r="BD124" i="27" s="1"/>
  <c r="AJ124" i="27"/>
  <c r="AL124" i="27" s="1"/>
  <c r="AD124" i="27"/>
  <c r="AF124" i="27" s="1"/>
  <c r="AM124" i="27"/>
  <c r="AO124" i="27" s="1"/>
  <c r="AY124" i="27"/>
  <c r="BA124" i="27" s="1"/>
  <c r="AS124" i="27"/>
  <c r="AU124" i="27" s="1"/>
  <c r="L124" i="27"/>
  <c r="N124" i="27" s="1"/>
  <c r="AV124" i="27"/>
  <c r="AX124" i="27" s="1"/>
  <c r="AP124" i="27"/>
  <c r="AR124" i="27" s="1"/>
  <c r="I124" i="27"/>
  <c r="K124" i="27" s="1"/>
  <c r="BE124" i="27"/>
  <c r="BG124" i="27" s="1"/>
  <c r="BH124" i="27"/>
  <c r="BJ124" i="27" s="1"/>
  <c r="AA124" i="27"/>
  <c r="AC124" i="27" s="1"/>
  <c r="F124" i="27"/>
  <c r="H124" i="27" s="1"/>
  <c r="BH131" i="27"/>
  <c r="BJ131" i="27" s="1"/>
  <c r="U130" i="27"/>
  <c r="W130" i="27" s="1"/>
  <c r="O130" i="27"/>
  <c r="Q130" i="27" s="1"/>
  <c r="R130" i="27"/>
  <c r="T130" i="27" s="1"/>
  <c r="BE130" i="27"/>
  <c r="BG130" i="27" s="1"/>
  <c r="AJ130" i="27"/>
  <c r="AL130" i="27" s="1"/>
  <c r="I130" i="27"/>
  <c r="K130" i="27" s="1"/>
  <c r="AA125" i="27"/>
  <c r="AC125" i="27" s="1"/>
  <c r="R124" i="27"/>
  <c r="T124" i="27" s="1"/>
  <c r="AG124" i="27"/>
  <c r="AI124" i="27" s="1"/>
  <c r="C124" i="27"/>
  <c r="E124" i="27" s="1"/>
  <c r="O124" i="27"/>
  <c r="Q124" i="27" s="1"/>
  <c r="C135" i="27"/>
  <c r="E135" i="27" s="1"/>
  <c r="AA135" i="27"/>
  <c r="AC135" i="27" s="1"/>
  <c r="AM135" i="27"/>
  <c r="AO135" i="27" s="1"/>
  <c r="O135" i="27"/>
  <c r="Q135" i="27" s="1"/>
  <c r="X124" i="27"/>
  <c r="Z124" i="27" s="1"/>
  <c r="AD131" i="27"/>
  <c r="AF131" i="27" s="1"/>
  <c r="AG125" i="27"/>
  <c r="AI125" i="27" s="1"/>
  <c r="C133" i="27"/>
  <c r="E133" i="27" s="1"/>
  <c r="AS130" i="27"/>
  <c r="AU130" i="27" s="1"/>
  <c r="I125" i="27"/>
  <c r="K125" i="27" s="1"/>
  <c r="AV133" i="27"/>
  <c r="AX133" i="27" s="1"/>
  <c r="X131" i="27"/>
  <c r="Z131" i="27" s="1"/>
  <c r="C125" i="27"/>
  <c r="E125" i="27" s="1"/>
  <c r="R133" i="27"/>
  <c r="T133" i="27" s="1"/>
  <c r="X133" i="27"/>
  <c r="Z133" i="27" s="1"/>
  <c r="AP133" i="27"/>
  <c r="AR133" i="27" s="1"/>
  <c r="X135" i="27"/>
  <c r="Z135" i="27" s="1"/>
  <c r="BB135" i="27"/>
  <c r="BD135" i="27" s="1"/>
  <c r="R135" i="27"/>
  <c r="T135" i="27" s="1"/>
  <c r="F135" i="27"/>
  <c r="H135" i="27" s="1"/>
  <c r="AD135" i="27"/>
  <c r="AF135" i="27" s="1"/>
  <c r="BE135" i="27"/>
  <c r="BG135" i="27" s="1"/>
  <c r="BH135" i="27"/>
  <c r="BJ135" i="27" s="1"/>
  <c r="L135" i="27"/>
  <c r="N135" i="27" s="1"/>
  <c r="U135" i="27"/>
  <c r="W135" i="27" s="1"/>
  <c r="AS135" i="27"/>
  <c r="AU135" i="27" s="1"/>
  <c r="AJ135" i="27"/>
  <c r="AL135" i="27" s="1"/>
  <c r="AV135" i="27"/>
  <c r="AX135" i="27" s="1"/>
  <c r="AP135" i="27"/>
  <c r="AR135" i="27" s="1"/>
  <c r="AY135" i="27"/>
  <c r="BA135" i="27" s="1"/>
  <c r="I135" i="27"/>
  <c r="K135" i="27" s="1"/>
  <c r="AG135" i="27"/>
  <c r="AI135" i="27" s="1"/>
  <c r="O133" i="27"/>
  <c r="Q133" i="27" s="1"/>
  <c r="AD133" i="27"/>
  <c r="AF133" i="27" s="1"/>
  <c r="F133" i="27"/>
  <c r="H133" i="27" s="1"/>
  <c r="AG133" i="27"/>
  <c r="AI133" i="27" s="1"/>
  <c r="BE133" i="27"/>
  <c r="BG133" i="27" s="1"/>
  <c r="AS133" i="27"/>
  <c r="AU133" i="27" s="1"/>
  <c r="D28" i="28"/>
  <c r="AY133" i="27"/>
  <c r="BA133" i="27" s="1"/>
  <c r="L133" i="27"/>
  <c r="N133" i="27" s="1"/>
  <c r="BB133" i="27"/>
  <c r="BD133" i="27" s="1"/>
  <c r="BH133" i="27"/>
  <c r="BJ133" i="27" s="1"/>
  <c r="AJ133" i="27"/>
  <c r="AL133" i="27" s="1"/>
  <c r="U133" i="27"/>
  <c r="W133" i="27" s="1"/>
  <c r="I133" i="27"/>
  <c r="K133" i="27" s="1"/>
  <c r="AM133" i="27"/>
  <c r="AO133" i="27" s="1"/>
  <c r="AA133" i="27"/>
  <c r="AC133" i="27" s="1"/>
  <c r="BB131" i="27"/>
  <c r="BD131" i="27" s="1"/>
  <c r="F131" i="27"/>
  <c r="H131" i="27" s="1"/>
  <c r="AA131" i="27"/>
  <c r="AC131" i="27" s="1"/>
  <c r="L131" i="27"/>
  <c r="N131" i="27" s="1"/>
  <c r="AM131" i="27"/>
  <c r="AO131" i="27" s="1"/>
  <c r="BE131" i="27"/>
  <c r="BG131" i="27" s="1"/>
  <c r="D26" i="28"/>
  <c r="I131" i="27"/>
  <c r="K131" i="27" s="1"/>
  <c r="R131" i="27"/>
  <c r="T131" i="27" s="1"/>
  <c r="U131" i="27"/>
  <c r="W131" i="27" s="1"/>
  <c r="AP131" i="27"/>
  <c r="AR131" i="27" s="1"/>
  <c r="AV131" i="27"/>
  <c r="AX131" i="27" s="1"/>
  <c r="C131" i="27"/>
  <c r="E131" i="27" s="1"/>
  <c r="O131" i="27"/>
  <c r="Q131" i="27" s="1"/>
  <c r="AG131" i="27"/>
  <c r="AI131" i="27" s="1"/>
  <c r="AY131" i="27"/>
  <c r="BA131" i="27" s="1"/>
  <c r="AJ131" i="27"/>
  <c r="AL131" i="27" s="1"/>
  <c r="AS131" i="27"/>
  <c r="AU131" i="27" s="1"/>
  <c r="AD130" i="27"/>
  <c r="AF130" i="27" s="1"/>
  <c r="X130" i="27"/>
  <c r="Z130" i="27" s="1"/>
  <c r="AP130" i="27"/>
  <c r="AR130" i="27" s="1"/>
  <c r="F130" i="27"/>
  <c r="H130" i="27" s="1"/>
  <c r="AG130" i="27"/>
  <c r="AI130" i="27" s="1"/>
  <c r="AY130" i="27"/>
  <c r="BA130" i="27" s="1"/>
  <c r="E25" i="28"/>
  <c r="BH130" i="27"/>
  <c r="BJ130" i="27" s="1"/>
  <c r="C130" i="27"/>
  <c r="E130" i="27" s="1"/>
  <c r="AM130" i="27"/>
  <c r="AO130" i="27" s="1"/>
  <c r="BB130" i="27"/>
  <c r="BD130" i="27" s="1"/>
  <c r="X125" i="27"/>
  <c r="Z125" i="27" s="1"/>
  <c r="O125" i="27"/>
  <c r="Q125" i="27" s="1"/>
  <c r="AP125" i="27"/>
  <c r="AR125" i="27" s="1"/>
  <c r="F125" i="27"/>
  <c r="H125" i="27" s="1"/>
  <c r="AM125" i="27"/>
  <c r="AO125" i="27" s="1"/>
  <c r="D20" i="28"/>
  <c r="AS125" i="27"/>
  <c r="AU125" i="27" s="1"/>
  <c r="R125" i="27"/>
  <c r="T125" i="27" s="1"/>
  <c r="AV125" i="27"/>
  <c r="AX125" i="27" s="1"/>
  <c r="AJ125" i="27"/>
  <c r="AL125" i="27" s="1"/>
  <c r="BE125" i="27"/>
  <c r="BG125" i="27" s="1"/>
  <c r="L125" i="27"/>
  <c r="N125" i="27" s="1"/>
  <c r="U125" i="27"/>
  <c r="W125" i="27" s="1"/>
  <c r="AD125" i="27"/>
  <c r="AF125" i="27" s="1"/>
  <c r="BH125" i="27"/>
  <c r="BJ125" i="27" s="1"/>
  <c r="BB125" i="27"/>
  <c r="BD125" i="27" s="1"/>
  <c r="AT29" i="11"/>
  <c r="AT43" i="11"/>
  <c r="AT45" i="11"/>
  <c r="Y29" i="11"/>
  <c r="Y39" i="11"/>
  <c r="Y37" i="11"/>
  <c r="Z27" i="11"/>
  <c r="Z35" i="11"/>
  <c r="Z39" i="11"/>
  <c r="AO47" i="11"/>
  <c r="S37" i="8"/>
  <c r="AT27" i="11"/>
  <c r="AT33" i="11"/>
  <c r="AT47" i="11"/>
  <c r="Y31" i="11"/>
  <c r="Y43" i="11"/>
  <c r="Y41" i="11"/>
  <c r="Z25" i="11"/>
  <c r="Z37" i="11"/>
  <c r="Z43" i="11"/>
  <c r="AT31" i="11"/>
  <c r="AT35" i="11"/>
  <c r="Y35" i="11"/>
  <c r="Y47" i="11"/>
  <c r="Z29" i="11"/>
  <c r="Z33" i="11"/>
  <c r="Q43" i="11"/>
  <c r="Q35" i="11"/>
  <c r="Q41" i="11"/>
  <c r="AX31" i="11"/>
  <c r="AX47" i="11"/>
  <c r="AX41" i="11"/>
  <c r="Q47" i="11"/>
  <c r="Q39" i="11"/>
  <c r="Q45" i="11"/>
  <c r="AX35" i="11"/>
  <c r="AX33" i="11"/>
  <c r="AX45" i="11"/>
  <c r="Q25" i="11"/>
  <c r="Q27" i="11"/>
  <c r="AX27" i="11"/>
  <c r="AX25" i="11"/>
  <c r="AP46" i="11"/>
  <c r="AP44" i="11"/>
  <c r="AO31" i="11"/>
  <c r="AO37" i="11"/>
  <c r="AP42" i="11"/>
  <c r="AO27" i="11"/>
  <c r="AO45" i="11"/>
  <c r="AP26" i="11"/>
  <c r="I47" i="11"/>
  <c r="AO39" i="11"/>
  <c r="AP24" i="11"/>
  <c r="AP28" i="11"/>
  <c r="AP32" i="11"/>
  <c r="I25" i="11"/>
  <c r="I27" i="11"/>
  <c r="I33" i="11"/>
  <c r="AO25" i="11"/>
  <c r="AO35" i="11"/>
  <c r="AO33" i="11"/>
  <c r="I37" i="11"/>
  <c r="I29" i="11"/>
  <c r="I39" i="11"/>
  <c r="AP30" i="11"/>
  <c r="AP38" i="11"/>
  <c r="I31" i="11"/>
  <c r="I43" i="11"/>
  <c r="AO29" i="11"/>
  <c r="AO43" i="11"/>
  <c r="E25" i="11"/>
  <c r="E45" i="11"/>
  <c r="E47" i="11"/>
  <c r="E29" i="11"/>
  <c r="E41" i="11"/>
  <c r="E43" i="11"/>
  <c r="E35" i="11"/>
  <c r="E37" i="11"/>
  <c r="E39" i="11"/>
  <c r="E31" i="11"/>
  <c r="E27" i="11"/>
  <c r="E33" i="11"/>
  <c r="AK45" i="11"/>
  <c r="AK47" i="11"/>
  <c r="AK29" i="11"/>
  <c r="AK41" i="11"/>
  <c r="AK43" i="11"/>
  <c r="AK31" i="11"/>
  <c r="AK37" i="11"/>
  <c r="AK39" i="11"/>
  <c r="AK35" i="11"/>
  <c r="AK27" i="11"/>
  <c r="AK33" i="11"/>
  <c r="AK25" i="11"/>
  <c r="E42" i="11"/>
  <c r="E46" i="11"/>
  <c r="E34" i="11"/>
  <c r="E36" i="11"/>
  <c r="E30" i="11"/>
  <c r="E28" i="11"/>
  <c r="E24" i="11"/>
  <c r="E32" i="11"/>
  <c r="E26" i="11"/>
  <c r="E38" i="11"/>
  <c r="E44" i="11"/>
  <c r="E40" i="11"/>
  <c r="AK46" i="11"/>
  <c r="AK36" i="11"/>
  <c r="AK24" i="11"/>
  <c r="AK42" i="11"/>
  <c r="AK26" i="11"/>
  <c r="AK34" i="11"/>
  <c r="AK38" i="11"/>
  <c r="AK30" i="11"/>
  <c r="AK28" i="11"/>
  <c r="AK32" i="11"/>
  <c r="AK44" i="11"/>
  <c r="AK40" i="11"/>
  <c r="U33" i="11"/>
  <c r="U27" i="11"/>
  <c r="U45" i="11"/>
  <c r="U47" i="11"/>
  <c r="U29" i="11"/>
  <c r="U25" i="11"/>
  <c r="U41" i="11"/>
  <c r="U43" i="11"/>
  <c r="U35" i="11"/>
  <c r="U37" i="11"/>
  <c r="U39" i="11"/>
  <c r="U31" i="11"/>
  <c r="M33" i="11"/>
  <c r="M39" i="11"/>
  <c r="M25" i="11"/>
  <c r="M45" i="11"/>
  <c r="M27" i="11"/>
  <c r="M35" i="11"/>
  <c r="M47" i="11"/>
  <c r="M41" i="11"/>
  <c r="M43" i="11"/>
  <c r="M31" i="11"/>
  <c r="M37" i="11"/>
  <c r="M29" i="11"/>
  <c r="AC35" i="11"/>
  <c r="AC41" i="11"/>
  <c r="AC27" i="11"/>
  <c r="AC37" i="11"/>
  <c r="AC29" i="11"/>
  <c r="AC25" i="11"/>
  <c r="AC33" i="11"/>
  <c r="AC47" i="11"/>
  <c r="AC45" i="11"/>
  <c r="AC31" i="11"/>
  <c r="AC43" i="11"/>
  <c r="AC39" i="11"/>
  <c r="AS31" i="11"/>
  <c r="AS25" i="11"/>
  <c r="AS47" i="11"/>
  <c r="AS41" i="11"/>
  <c r="AS29" i="11"/>
  <c r="AS37" i="11"/>
  <c r="AS39" i="11"/>
  <c r="AS33" i="11"/>
  <c r="AS35" i="11"/>
  <c r="AS27" i="11"/>
  <c r="AS43" i="11"/>
  <c r="AS45" i="11"/>
  <c r="U32" i="11"/>
  <c r="U26" i="11"/>
  <c r="U34" i="11"/>
  <c r="U46" i="11"/>
  <c r="U44" i="11"/>
  <c r="U42" i="11"/>
  <c r="U36" i="11"/>
  <c r="U38" i="11"/>
  <c r="U28" i="11"/>
  <c r="U30" i="11"/>
  <c r="U24" i="11"/>
  <c r="U40" i="11"/>
  <c r="M28" i="11"/>
  <c r="M46" i="11"/>
  <c r="M40" i="11"/>
  <c r="M30" i="11"/>
  <c r="M42" i="11"/>
  <c r="M36" i="11"/>
  <c r="M26" i="11"/>
  <c r="M38" i="11"/>
  <c r="M32" i="11"/>
  <c r="M24" i="11"/>
  <c r="M44" i="11"/>
  <c r="M34" i="11"/>
  <c r="AC28" i="11"/>
  <c r="AC38" i="11"/>
  <c r="AC34" i="11"/>
  <c r="AC24" i="11"/>
  <c r="AC44" i="11"/>
  <c r="AC30" i="11"/>
  <c r="AC46" i="11"/>
  <c r="AC40" i="11"/>
  <c r="AC26" i="11"/>
  <c r="AC42" i="11"/>
  <c r="AC36" i="11"/>
  <c r="AC32" i="11"/>
  <c r="AS28" i="11"/>
  <c r="AS46" i="11"/>
  <c r="AS40" i="11"/>
  <c r="AS30" i="11"/>
  <c r="AS42" i="11"/>
  <c r="AS36" i="11"/>
  <c r="AS26" i="11"/>
  <c r="AS38" i="11"/>
  <c r="AS32" i="11"/>
  <c r="AS24" i="11"/>
  <c r="AS34" i="11"/>
  <c r="AS44" i="11"/>
  <c r="H45" i="11"/>
  <c r="H41" i="11"/>
  <c r="H37" i="11"/>
  <c r="H43" i="11"/>
  <c r="H47" i="11"/>
  <c r="H33" i="11"/>
  <c r="H27" i="11"/>
  <c r="H31" i="11"/>
  <c r="H29" i="11"/>
  <c r="H25" i="11"/>
  <c r="H39" i="11"/>
  <c r="H35" i="11"/>
  <c r="T47" i="11"/>
  <c r="T43" i="11"/>
  <c r="T39" i="11"/>
  <c r="T37" i="11"/>
  <c r="T33" i="11"/>
  <c r="T35" i="11"/>
  <c r="T31" i="11"/>
  <c r="T41" i="11"/>
  <c r="T27" i="11"/>
  <c r="T45" i="11"/>
  <c r="T29" i="11"/>
  <c r="T25" i="11"/>
  <c r="V47" i="11"/>
  <c r="V41" i="11"/>
  <c r="V35" i="11"/>
  <c r="V31" i="11"/>
  <c r="V45" i="11"/>
  <c r="V29" i="11"/>
  <c r="V25" i="11"/>
  <c r="V39" i="11"/>
  <c r="V43" i="11"/>
  <c r="V37" i="11"/>
  <c r="V27" i="11"/>
  <c r="V33" i="11"/>
  <c r="S44" i="11"/>
  <c r="S40" i="11"/>
  <c r="S36" i="11"/>
  <c r="S46" i="11"/>
  <c r="S34" i="11"/>
  <c r="S38" i="11"/>
  <c r="S28" i="11"/>
  <c r="S24" i="11"/>
  <c r="S32" i="11"/>
  <c r="S30" i="11"/>
  <c r="S26" i="11"/>
  <c r="S42" i="11"/>
  <c r="AY44" i="11"/>
  <c r="AY40" i="11"/>
  <c r="AY36" i="11"/>
  <c r="AY46" i="11"/>
  <c r="AY34" i="11"/>
  <c r="AY30" i="11"/>
  <c r="AY28" i="11"/>
  <c r="AY24" i="11"/>
  <c r="AY38" i="11"/>
  <c r="AY32" i="11"/>
  <c r="AY42" i="11"/>
  <c r="AY26" i="11"/>
  <c r="H46" i="11"/>
  <c r="H42" i="11"/>
  <c r="H38" i="11"/>
  <c r="H34" i="11"/>
  <c r="H44" i="11"/>
  <c r="H40" i="11"/>
  <c r="H36" i="11"/>
  <c r="H28" i="11"/>
  <c r="H24" i="11"/>
  <c r="H30" i="11"/>
  <c r="H32" i="11"/>
  <c r="H26" i="11"/>
  <c r="AN46" i="11"/>
  <c r="AN42" i="11"/>
  <c r="AN38" i="11"/>
  <c r="AN34" i="11"/>
  <c r="AN30" i="11"/>
  <c r="AN44" i="11"/>
  <c r="AN40" i="11"/>
  <c r="AN36" i="11"/>
  <c r="AN28" i="11"/>
  <c r="AN24" i="11"/>
  <c r="AN26" i="11"/>
  <c r="AN32" i="11"/>
  <c r="AQ46" i="11"/>
  <c r="AQ42" i="11"/>
  <c r="AQ38" i="11"/>
  <c r="AQ40" i="11"/>
  <c r="AQ32" i="11"/>
  <c r="AQ34" i="11"/>
  <c r="AQ30" i="11"/>
  <c r="AQ44" i="11"/>
  <c r="AQ28" i="11"/>
  <c r="AQ24" i="11"/>
  <c r="AQ26" i="11"/>
  <c r="AQ36" i="11"/>
  <c r="P46" i="11"/>
  <c r="P42" i="11"/>
  <c r="P38" i="11"/>
  <c r="P34" i="11"/>
  <c r="P32" i="11"/>
  <c r="P28" i="11"/>
  <c r="P24" i="11"/>
  <c r="P30" i="11"/>
  <c r="P26" i="11"/>
  <c r="P40" i="11"/>
  <c r="P36" i="11"/>
  <c r="P44" i="11"/>
  <c r="AU44" i="11"/>
  <c r="AU40" i="11"/>
  <c r="AU36" i="11"/>
  <c r="AU42" i="11"/>
  <c r="AU46" i="11"/>
  <c r="AU32" i="11"/>
  <c r="AU28" i="11"/>
  <c r="AU24" i="11"/>
  <c r="AU38" i="11"/>
  <c r="AU34" i="11"/>
  <c r="AU26" i="11"/>
  <c r="AU30" i="11"/>
  <c r="W46" i="11"/>
  <c r="W42" i="11"/>
  <c r="W38" i="11"/>
  <c r="W44" i="11"/>
  <c r="W36" i="11"/>
  <c r="W34" i="11"/>
  <c r="W28" i="11"/>
  <c r="W24" i="11"/>
  <c r="W40" i="11"/>
  <c r="W32" i="11"/>
  <c r="W26" i="11"/>
  <c r="W30" i="11"/>
  <c r="AB45" i="11"/>
  <c r="AB41" i="11"/>
  <c r="AB37" i="11"/>
  <c r="AB39" i="11"/>
  <c r="AB35" i="11"/>
  <c r="AB31" i="11"/>
  <c r="AB33" i="11"/>
  <c r="AB43" i="11"/>
  <c r="AB27" i="11"/>
  <c r="AB47" i="11"/>
  <c r="AB25" i="11"/>
  <c r="AB29" i="11"/>
  <c r="AA46" i="11"/>
  <c r="AA42" i="11"/>
  <c r="AA38" i="11"/>
  <c r="AA32" i="11"/>
  <c r="AA40" i="11"/>
  <c r="AA36" i="11"/>
  <c r="AA28" i="11"/>
  <c r="AA24" i="11"/>
  <c r="AA34" i="11"/>
  <c r="AA44" i="11"/>
  <c r="AA26" i="11"/>
  <c r="AA30" i="11"/>
  <c r="V44" i="11"/>
  <c r="V40" i="11"/>
  <c r="V36" i="11"/>
  <c r="V32" i="11"/>
  <c r="V46" i="11"/>
  <c r="V42" i="11"/>
  <c r="V38" i="11"/>
  <c r="V30" i="11"/>
  <c r="V26" i="11"/>
  <c r="V34" i="11"/>
  <c r="V28" i="11"/>
  <c r="V24" i="11"/>
  <c r="AV47" i="11"/>
  <c r="AV43" i="11"/>
  <c r="AV39" i="11"/>
  <c r="AV35" i="11"/>
  <c r="AV37" i="11"/>
  <c r="AV31" i="11"/>
  <c r="AV27" i="11"/>
  <c r="AV41" i="11"/>
  <c r="AV33" i="11"/>
  <c r="AV29" i="11"/>
  <c r="AV25" i="11"/>
  <c r="AV45" i="11"/>
  <c r="O47" i="11"/>
  <c r="O43" i="11"/>
  <c r="O39" i="11"/>
  <c r="O35" i="11"/>
  <c r="O31" i="11"/>
  <c r="O45" i="11"/>
  <c r="O33" i="11"/>
  <c r="O29" i="11"/>
  <c r="O25" i="11"/>
  <c r="O27" i="11"/>
  <c r="O37" i="11"/>
  <c r="O41" i="11"/>
  <c r="N44" i="11"/>
  <c r="N40" i="11"/>
  <c r="N36" i="11"/>
  <c r="N32" i="11"/>
  <c r="N38" i="11"/>
  <c r="N34" i="11"/>
  <c r="N30" i="11"/>
  <c r="N26" i="11"/>
  <c r="N28" i="11"/>
  <c r="N42" i="11"/>
  <c r="N46" i="11"/>
  <c r="N24" i="11"/>
  <c r="AM47" i="11"/>
  <c r="AM43" i="11"/>
  <c r="AM39" i="11"/>
  <c r="AM35" i="11"/>
  <c r="AM31" i="11"/>
  <c r="AM45" i="11"/>
  <c r="AM41" i="11"/>
  <c r="AM37" i="11"/>
  <c r="AM29" i="11"/>
  <c r="AM25" i="11"/>
  <c r="AM33" i="11"/>
  <c r="AM27" i="11"/>
  <c r="AE47" i="11"/>
  <c r="AE43" i="11"/>
  <c r="AE39" i="11"/>
  <c r="AE35" i="11"/>
  <c r="AE31" i="11"/>
  <c r="AE37" i="11"/>
  <c r="AE33" i="11"/>
  <c r="AE29" i="11"/>
  <c r="AE25" i="11"/>
  <c r="AE27" i="11"/>
  <c r="AE41" i="11"/>
  <c r="AE45" i="11"/>
  <c r="K47" i="11"/>
  <c r="K43" i="11"/>
  <c r="K39" i="11"/>
  <c r="K35" i="11"/>
  <c r="K31" i="11"/>
  <c r="K41" i="11"/>
  <c r="K29" i="11"/>
  <c r="K25" i="11"/>
  <c r="K45" i="11"/>
  <c r="K27" i="11"/>
  <c r="K37" i="11"/>
  <c r="K33" i="11"/>
  <c r="O44" i="11"/>
  <c r="O40" i="11"/>
  <c r="O42" i="11"/>
  <c r="O46" i="11"/>
  <c r="O32" i="11"/>
  <c r="O28" i="11"/>
  <c r="O24" i="11"/>
  <c r="O26" i="11"/>
  <c r="O36" i="11"/>
  <c r="O30" i="11"/>
  <c r="O34" i="11"/>
  <c r="O38" i="11"/>
  <c r="AL39" i="11"/>
  <c r="AL31" i="11"/>
  <c r="AL47" i="11"/>
  <c r="AL41" i="11"/>
  <c r="AL43" i="11"/>
  <c r="AL37" i="11"/>
  <c r="AL35" i="11"/>
  <c r="AL29" i="11"/>
  <c r="AL25" i="11"/>
  <c r="AL45" i="11"/>
  <c r="AL33" i="11"/>
  <c r="AL27" i="11"/>
  <c r="AL44" i="11"/>
  <c r="AL40" i="11"/>
  <c r="AL36" i="11"/>
  <c r="AL32" i="11"/>
  <c r="AL46" i="11"/>
  <c r="AL42" i="11"/>
  <c r="AL38" i="11"/>
  <c r="AL26" i="11"/>
  <c r="AL34" i="11"/>
  <c r="AL28" i="11"/>
  <c r="AL30" i="11"/>
  <c r="AL24" i="11"/>
  <c r="S47" i="11"/>
  <c r="S43" i="11"/>
  <c r="S39" i="11"/>
  <c r="S35" i="11"/>
  <c r="S31" i="11"/>
  <c r="S45" i="11"/>
  <c r="S41" i="11"/>
  <c r="S37" i="11"/>
  <c r="S29" i="11"/>
  <c r="S25" i="11"/>
  <c r="S33" i="11"/>
  <c r="S27" i="11"/>
  <c r="AY47" i="11"/>
  <c r="AY43" i="11"/>
  <c r="AY39" i="11"/>
  <c r="AY35" i="11"/>
  <c r="AY31" i="11"/>
  <c r="AY45" i="11"/>
  <c r="AY41" i="11"/>
  <c r="AY37" i="11"/>
  <c r="AY29" i="11"/>
  <c r="AY25" i="11"/>
  <c r="AY33" i="11"/>
  <c r="AY27" i="11"/>
  <c r="X45" i="11"/>
  <c r="X41" i="11"/>
  <c r="X37" i="11"/>
  <c r="X39" i="11"/>
  <c r="X33" i="11"/>
  <c r="X27" i="11"/>
  <c r="X43" i="11"/>
  <c r="X47" i="11"/>
  <c r="X31" i="11"/>
  <c r="X25" i="11"/>
  <c r="X35" i="11"/>
  <c r="X29" i="11"/>
  <c r="AQ47" i="11"/>
  <c r="AQ43" i="11"/>
  <c r="AQ39" i="11"/>
  <c r="AQ35" i="11"/>
  <c r="AQ31" i="11"/>
  <c r="AQ41" i="11"/>
  <c r="AQ29" i="11"/>
  <c r="AQ25" i="11"/>
  <c r="AQ45" i="11"/>
  <c r="AQ27" i="11"/>
  <c r="AQ37" i="11"/>
  <c r="AQ33" i="11"/>
  <c r="AD45" i="11"/>
  <c r="AD41" i="11"/>
  <c r="AD37" i="11"/>
  <c r="AD47" i="11"/>
  <c r="AD43" i="11"/>
  <c r="AD39" i="11"/>
  <c r="AD35" i="11"/>
  <c r="AD31" i="11"/>
  <c r="AD33" i="11"/>
  <c r="AD29" i="11"/>
  <c r="AD25" i="11"/>
  <c r="AD27" i="11"/>
  <c r="AU47" i="11"/>
  <c r="AU43" i="11"/>
  <c r="AU39" i="11"/>
  <c r="AU35" i="11"/>
  <c r="AU31" i="11"/>
  <c r="AU45" i="11"/>
  <c r="AU33" i="11"/>
  <c r="AU29" i="11"/>
  <c r="AU25" i="11"/>
  <c r="AU37" i="11"/>
  <c r="AU27" i="11"/>
  <c r="AU41" i="11"/>
  <c r="W47" i="11"/>
  <c r="W43" i="11"/>
  <c r="W39" i="11"/>
  <c r="W35" i="11"/>
  <c r="W31" i="11"/>
  <c r="W45" i="11"/>
  <c r="W41" i="11"/>
  <c r="W37" i="11"/>
  <c r="W29" i="11"/>
  <c r="W25" i="11"/>
  <c r="W27" i="11"/>
  <c r="W33" i="11"/>
  <c r="L46" i="11"/>
  <c r="L42" i="11"/>
  <c r="L38" i="11"/>
  <c r="L34" i="11"/>
  <c r="L44" i="11"/>
  <c r="L36" i="11"/>
  <c r="L28" i="11"/>
  <c r="L24" i="11"/>
  <c r="L26" i="11"/>
  <c r="L30" i="11"/>
  <c r="L40" i="11"/>
  <c r="L32" i="11"/>
  <c r="AR46" i="11"/>
  <c r="AR42" i="11"/>
  <c r="AR38" i="11"/>
  <c r="AR34" i="11"/>
  <c r="AR30" i="11"/>
  <c r="AR44" i="11"/>
  <c r="AR28" i="11"/>
  <c r="AR24" i="11"/>
  <c r="AR26" i="11"/>
  <c r="AR36" i="11"/>
  <c r="AR32" i="11"/>
  <c r="AR40" i="11"/>
  <c r="AA47" i="11"/>
  <c r="AA43" i="11"/>
  <c r="AA39" i="11"/>
  <c r="AA35" i="11"/>
  <c r="AA31" i="11"/>
  <c r="AA29" i="11"/>
  <c r="AA25" i="11"/>
  <c r="AA37" i="11"/>
  <c r="AA41" i="11"/>
  <c r="AA27" i="11"/>
  <c r="AA45" i="11"/>
  <c r="AA33" i="11"/>
  <c r="AV46" i="11"/>
  <c r="AV42" i="11"/>
  <c r="AV38" i="11"/>
  <c r="AV34" i="11"/>
  <c r="AV30" i="11"/>
  <c r="AV32" i="11"/>
  <c r="AV28" i="11"/>
  <c r="AV24" i="11"/>
  <c r="AV40" i="11"/>
  <c r="AV26" i="11"/>
  <c r="AV36" i="11"/>
  <c r="AV44" i="11"/>
  <c r="AJ46" i="11"/>
  <c r="AJ42" i="11"/>
  <c r="AJ38" i="11"/>
  <c r="AJ34" i="11"/>
  <c r="AJ30" i="11"/>
  <c r="AJ44" i="11"/>
  <c r="AJ40" i="11"/>
  <c r="AJ36" i="11"/>
  <c r="AJ28" i="11"/>
  <c r="AJ24" i="11"/>
  <c r="AJ26" i="11"/>
  <c r="AJ32" i="11"/>
  <c r="F44" i="11"/>
  <c r="F40" i="11"/>
  <c r="F36" i="11"/>
  <c r="F32" i="11"/>
  <c r="F46" i="11"/>
  <c r="F42" i="11"/>
  <c r="F38" i="11"/>
  <c r="F30" i="11"/>
  <c r="F26" i="11"/>
  <c r="F28" i="11"/>
  <c r="F34" i="11"/>
  <c r="F24" i="11"/>
  <c r="AI47" i="11"/>
  <c r="AI43" i="11"/>
  <c r="AI39" i="11"/>
  <c r="AI35" i="11"/>
  <c r="AI31" i="11"/>
  <c r="AI45" i="11"/>
  <c r="AI41" i="11"/>
  <c r="AI37" i="11"/>
  <c r="AI29" i="11"/>
  <c r="AI25" i="11"/>
  <c r="AI33" i="11"/>
  <c r="AI27" i="11"/>
  <c r="AN45" i="11"/>
  <c r="AN41" i="11"/>
  <c r="AN37" i="11"/>
  <c r="AN43" i="11"/>
  <c r="AN35" i="11"/>
  <c r="AN47" i="11"/>
  <c r="AN33" i="11"/>
  <c r="AN27" i="11"/>
  <c r="AN29" i="11"/>
  <c r="AN25" i="11"/>
  <c r="AN31" i="11"/>
  <c r="AN39" i="11"/>
  <c r="P47" i="11"/>
  <c r="P43" i="11"/>
  <c r="P39" i="11"/>
  <c r="P41" i="11"/>
  <c r="P37" i="11"/>
  <c r="P35" i="11"/>
  <c r="P31" i="11"/>
  <c r="P27" i="11"/>
  <c r="P29" i="11"/>
  <c r="P25" i="11"/>
  <c r="P45" i="11"/>
  <c r="P33" i="11"/>
  <c r="G47" i="11"/>
  <c r="G43" i="11"/>
  <c r="G39" i="11"/>
  <c r="G35" i="11"/>
  <c r="G31" i="11"/>
  <c r="G45" i="11"/>
  <c r="G41" i="11"/>
  <c r="G37" i="11"/>
  <c r="G29" i="11"/>
  <c r="G25" i="11"/>
  <c r="G33" i="11"/>
  <c r="G27" i="11"/>
  <c r="AB46" i="11"/>
  <c r="AB42" i="11"/>
  <c r="AB38" i="11"/>
  <c r="AB34" i="11"/>
  <c r="AB36" i="11"/>
  <c r="AB28" i="11"/>
  <c r="AB24" i="11"/>
  <c r="AB44" i="11"/>
  <c r="AB26" i="11"/>
  <c r="AB40" i="11"/>
  <c r="AB30" i="11"/>
  <c r="AB32" i="11"/>
  <c r="AF46" i="11"/>
  <c r="AF42" i="11"/>
  <c r="AF38" i="11"/>
  <c r="AF34" i="11"/>
  <c r="AF30" i="11"/>
  <c r="AF40" i="11"/>
  <c r="AF32" i="11"/>
  <c r="AF28" i="11"/>
  <c r="AF24" i="11"/>
  <c r="AF26" i="11"/>
  <c r="AF44" i="11"/>
  <c r="AF36" i="11"/>
  <c r="F39" i="11"/>
  <c r="F35" i="11"/>
  <c r="F31" i="11"/>
  <c r="F43" i="11"/>
  <c r="F37" i="11"/>
  <c r="F29" i="11"/>
  <c r="F25" i="11"/>
  <c r="F47" i="11"/>
  <c r="F41" i="11"/>
  <c r="F33" i="11"/>
  <c r="F27" i="11"/>
  <c r="F45" i="11"/>
  <c r="AI44" i="11"/>
  <c r="AI40" i="11"/>
  <c r="AI36" i="11"/>
  <c r="AI38" i="11"/>
  <c r="AI34" i="11"/>
  <c r="AI30" i="11"/>
  <c r="AI32" i="11"/>
  <c r="AI42" i="11"/>
  <c r="AI28" i="11"/>
  <c r="AI24" i="11"/>
  <c r="AI46" i="11"/>
  <c r="AI26" i="11"/>
  <c r="X46" i="11"/>
  <c r="X42" i="11"/>
  <c r="X38" i="11"/>
  <c r="X34" i="11"/>
  <c r="X44" i="11"/>
  <c r="X40" i="11"/>
  <c r="X36" i="11"/>
  <c r="X28" i="11"/>
  <c r="X24" i="11"/>
  <c r="X32" i="11"/>
  <c r="X30" i="11"/>
  <c r="X26" i="11"/>
  <c r="AD44" i="11"/>
  <c r="AD40" i="11"/>
  <c r="AD36" i="11"/>
  <c r="AD32" i="11"/>
  <c r="AD46" i="11"/>
  <c r="AD34" i="11"/>
  <c r="AD30" i="11"/>
  <c r="AD26" i="11"/>
  <c r="AD28" i="11"/>
  <c r="AD38" i="11"/>
  <c r="AD42" i="11"/>
  <c r="AD24" i="11"/>
  <c r="T46" i="11"/>
  <c r="T42" i="11"/>
  <c r="T38" i="11"/>
  <c r="T34" i="11"/>
  <c r="T44" i="11"/>
  <c r="T40" i="11"/>
  <c r="T36" i="11"/>
  <c r="T28" i="11"/>
  <c r="T24" i="11"/>
  <c r="T26" i="11"/>
  <c r="T32" i="11"/>
  <c r="T30" i="11"/>
  <c r="N45" i="11"/>
  <c r="N41" i="11"/>
  <c r="N37" i="11"/>
  <c r="N47" i="11"/>
  <c r="N43" i="11"/>
  <c r="N39" i="11"/>
  <c r="N33" i="11"/>
  <c r="N29" i="11"/>
  <c r="N25" i="11"/>
  <c r="N35" i="11"/>
  <c r="N31" i="11"/>
  <c r="N27" i="11"/>
  <c r="G46" i="11"/>
  <c r="G42" i="11"/>
  <c r="G38" i="11"/>
  <c r="G44" i="11"/>
  <c r="G40" i="11"/>
  <c r="G34" i="11"/>
  <c r="G28" i="11"/>
  <c r="G24" i="11"/>
  <c r="G36" i="11"/>
  <c r="G26" i="11"/>
  <c r="G32" i="11"/>
  <c r="G30" i="11"/>
  <c r="AM46" i="11"/>
  <c r="AM42" i="11"/>
  <c r="AM38" i="11"/>
  <c r="AM36" i="11"/>
  <c r="AM40" i="11"/>
  <c r="AM34" i="11"/>
  <c r="AM30" i="11"/>
  <c r="AM28" i="11"/>
  <c r="AM24" i="11"/>
  <c r="AM44" i="11"/>
  <c r="AM32" i="11"/>
  <c r="AM26" i="11"/>
  <c r="L45" i="11"/>
  <c r="L41" i="11"/>
  <c r="L37" i="11"/>
  <c r="L47" i="11"/>
  <c r="L35" i="11"/>
  <c r="L31" i="11"/>
  <c r="L39" i="11"/>
  <c r="L27" i="11"/>
  <c r="L33" i="11"/>
  <c r="L25" i="11"/>
  <c r="L43" i="11"/>
  <c r="L29" i="11"/>
  <c r="AR45" i="11"/>
  <c r="AR41" i="11"/>
  <c r="AR37" i="11"/>
  <c r="AR47" i="11"/>
  <c r="AR31" i="11"/>
  <c r="AR35" i="11"/>
  <c r="AR27" i="11"/>
  <c r="AR39" i="11"/>
  <c r="AR33" i="11"/>
  <c r="AR25" i="11"/>
  <c r="AR43" i="11"/>
  <c r="AR29" i="11"/>
  <c r="AF47" i="11"/>
  <c r="AF43" i="11"/>
  <c r="AF39" i="11"/>
  <c r="AF41" i="11"/>
  <c r="AF45" i="11"/>
  <c r="AF35" i="11"/>
  <c r="AF31" i="11"/>
  <c r="AF27" i="11"/>
  <c r="AF33" i="11"/>
  <c r="AF29" i="11"/>
  <c r="AF25" i="11"/>
  <c r="AF37" i="11"/>
  <c r="AE44" i="11"/>
  <c r="AE40" i="11"/>
  <c r="AE36" i="11"/>
  <c r="AE42" i="11"/>
  <c r="AE38" i="11"/>
  <c r="AE32" i="11"/>
  <c r="AE28" i="11"/>
  <c r="AE24" i="11"/>
  <c r="AE46" i="11"/>
  <c r="AE26" i="11"/>
  <c r="AE34" i="11"/>
  <c r="AE30" i="11"/>
  <c r="K46" i="11"/>
  <c r="K42" i="11"/>
  <c r="K38" i="11"/>
  <c r="K40" i="11"/>
  <c r="K32" i="11"/>
  <c r="K34" i="11"/>
  <c r="K44" i="11"/>
  <c r="K36" i="11"/>
  <c r="K28" i="11"/>
  <c r="K24" i="11"/>
  <c r="K26" i="11"/>
  <c r="K30" i="11"/>
  <c r="AJ47" i="11"/>
  <c r="AJ43" i="11"/>
  <c r="AJ39" i="11"/>
  <c r="AJ35" i="11"/>
  <c r="AJ45" i="11"/>
  <c r="AJ33" i="11"/>
  <c r="AJ27" i="11"/>
  <c r="AJ37" i="11"/>
  <c r="AJ31" i="11"/>
  <c r="AJ29" i="11"/>
  <c r="AJ25" i="11"/>
  <c r="AJ41" i="11"/>
  <c r="AZ25" i="10"/>
  <c r="AZ29" i="10"/>
  <c r="AZ33" i="10"/>
  <c r="AZ37" i="10"/>
  <c r="AZ41" i="10"/>
  <c r="AZ45" i="10"/>
  <c r="AZ27" i="10"/>
  <c r="AZ31" i="10"/>
  <c r="AZ35" i="10"/>
  <c r="AZ39" i="10"/>
  <c r="AZ43" i="10"/>
  <c r="AZ47" i="10"/>
  <c r="AN26" i="10"/>
  <c r="AN24" i="10"/>
  <c r="AN28" i="10"/>
  <c r="AN30" i="10"/>
  <c r="AN34" i="10"/>
  <c r="AN32" i="10"/>
  <c r="AN36" i="10"/>
  <c r="AN40" i="10"/>
  <c r="AN44" i="10"/>
  <c r="AN38" i="10"/>
  <c r="AN42" i="10"/>
  <c r="AN46" i="10"/>
  <c r="AV26" i="10"/>
  <c r="AV24" i="10"/>
  <c r="AV28" i="10"/>
  <c r="AV34" i="10"/>
  <c r="AV36" i="10"/>
  <c r="AV40" i="10"/>
  <c r="AV44" i="10"/>
  <c r="AV30" i="10"/>
  <c r="AV32" i="10"/>
  <c r="AV38" i="10"/>
  <c r="AV42" i="10"/>
  <c r="AV46" i="10"/>
  <c r="O25" i="8"/>
  <c r="O35" i="8"/>
  <c r="G22" i="8"/>
  <c r="G32" i="8" s="1"/>
  <c r="G25" i="8"/>
  <c r="AA39" i="8"/>
  <c r="AA31" i="8"/>
  <c r="G27" i="8"/>
  <c r="Z23" i="8"/>
  <c r="Z33" i="8" s="1"/>
  <c r="O33" i="8"/>
  <c r="O41" i="8"/>
  <c r="O43" i="8"/>
  <c r="O45" i="8"/>
  <c r="O31" i="8"/>
  <c r="O47" i="8"/>
  <c r="S43" i="8"/>
  <c r="G33" i="8"/>
  <c r="AN23" i="10"/>
  <c r="S29" i="8"/>
  <c r="G45" i="8"/>
  <c r="G31" i="8"/>
  <c r="AV23" i="10"/>
  <c r="AM23" i="10"/>
  <c r="AM22" i="10"/>
  <c r="V22" i="10"/>
  <c r="V23" i="10"/>
  <c r="AC22" i="10"/>
  <c r="AC23" i="10"/>
  <c r="AA23" i="10"/>
  <c r="AA22" i="10"/>
  <c r="E22" i="10"/>
  <c r="E23" i="10"/>
  <c r="T22" i="10"/>
  <c r="T23" i="10"/>
  <c r="AG22" i="10"/>
  <c r="AG23" i="10"/>
  <c r="L22" i="10"/>
  <c r="L23" i="10"/>
  <c r="J22" i="10"/>
  <c r="J23" i="10"/>
  <c r="Z22" i="10"/>
  <c r="Z23" i="10"/>
  <c r="AP22" i="10"/>
  <c r="AP23" i="10"/>
  <c r="S23" i="10"/>
  <c r="S22" i="10"/>
  <c r="AQ23" i="10"/>
  <c r="AQ22" i="10"/>
  <c r="U22" i="10"/>
  <c r="U23" i="10"/>
  <c r="H22" i="10"/>
  <c r="H23" i="10"/>
  <c r="AJ22" i="10"/>
  <c r="AJ23" i="10"/>
  <c r="O23" i="10"/>
  <c r="O22" i="10"/>
  <c r="X22" i="10"/>
  <c r="X23" i="10"/>
  <c r="AW22" i="10"/>
  <c r="AW23" i="10"/>
  <c r="AB22" i="10"/>
  <c r="AB23" i="10"/>
  <c r="G23" i="10"/>
  <c r="G22" i="10"/>
  <c r="N22" i="10"/>
  <c r="N23" i="10"/>
  <c r="AD22" i="10"/>
  <c r="AD23" i="10"/>
  <c r="AT22" i="10"/>
  <c r="AT23" i="10"/>
  <c r="AK22" i="10"/>
  <c r="AK23" i="10"/>
  <c r="P22" i="10"/>
  <c r="P23" i="10"/>
  <c r="AY23" i="10"/>
  <c r="AY22" i="10"/>
  <c r="AE23" i="10"/>
  <c r="AE22" i="10"/>
  <c r="I22" i="10"/>
  <c r="I23" i="10"/>
  <c r="AS22" i="10"/>
  <c r="AS23" i="10"/>
  <c r="Q22" i="10"/>
  <c r="Q23" i="10"/>
  <c r="F22" i="10"/>
  <c r="F23" i="10"/>
  <c r="AL22" i="10"/>
  <c r="AL23" i="10"/>
  <c r="AO22" i="10"/>
  <c r="AO23" i="10"/>
  <c r="AR22" i="10"/>
  <c r="AR23" i="10"/>
  <c r="W23" i="10"/>
  <c r="W22" i="10"/>
  <c r="R22" i="10"/>
  <c r="R23" i="10"/>
  <c r="AH22" i="10"/>
  <c r="AH23" i="10"/>
  <c r="AX22" i="10"/>
  <c r="AX23" i="10"/>
  <c r="AF22" i="10"/>
  <c r="AF23" i="10"/>
  <c r="K23" i="10"/>
  <c r="K22" i="10"/>
  <c r="AI23" i="10"/>
  <c r="AI22" i="10"/>
  <c r="AU23" i="10"/>
  <c r="AU22" i="10"/>
  <c r="Y22" i="10"/>
  <c r="Y23" i="10"/>
  <c r="M22" i="10"/>
  <c r="M23" i="10"/>
  <c r="W22" i="8"/>
  <c r="W32" i="8" s="1"/>
  <c r="S41" i="8"/>
  <c r="S47" i="8"/>
  <c r="O22" i="8"/>
  <c r="O36" i="8" s="1"/>
  <c r="W37" i="8"/>
  <c r="S35" i="8"/>
  <c r="O37" i="8"/>
  <c r="O27" i="8"/>
  <c r="O39" i="8"/>
  <c r="S25" i="8"/>
  <c r="W45" i="8"/>
  <c r="W39" i="8"/>
  <c r="W25" i="8"/>
  <c r="W31" i="8"/>
  <c r="W43" i="8"/>
  <c r="S27" i="8"/>
  <c r="S45" i="8"/>
  <c r="K45" i="8"/>
  <c r="G29" i="8"/>
  <c r="G37" i="8"/>
  <c r="W27" i="8"/>
  <c r="K27" i="8"/>
  <c r="K25" i="8"/>
  <c r="W33" i="8"/>
  <c r="W35" i="8"/>
  <c r="W47" i="8"/>
  <c r="S31" i="8"/>
  <c r="S39" i="8"/>
  <c r="S22" i="8"/>
  <c r="S32" i="8" s="1"/>
  <c r="G43" i="8"/>
  <c r="G35" i="8"/>
  <c r="G47" i="8"/>
  <c r="G41" i="8"/>
  <c r="AA41" i="8"/>
  <c r="AA35" i="8"/>
  <c r="AA43" i="8"/>
  <c r="AA22" i="8"/>
  <c r="AA44" i="8" s="1"/>
  <c r="AA29" i="8"/>
  <c r="AA37" i="8"/>
  <c r="AA47" i="8"/>
  <c r="AA33" i="8"/>
  <c r="AA27" i="8"/>
  <c r="AA45" i="8"/>
  <c r="K31" i="8"/>
  <c r="K39" i="8"/>
  <c r="K22" i="8"/>
  <c r="K44" i="8" s="1"/>
  <c r="K41" i="8"/>
  <c r="K35" i="8"/>
  <c r="K43" i="8"/>
  <c r="K29" i="8"/>
  <c r="K37" i="8"/>
  <c r="K47" i="8"/>
  <c r="R23" i="8"/>
  <c r="R22" i="8"/>
  <c r="Y23" i="8"/>
  <c r="Y22" i="8"/>
  <c r="I23" i="8"/>
  <c r="I22" i="8"/>
  <c r="AB22" i="8"/>
  <c r="AB23" i="8"/>
  <c r="L23" i="8"/>
  <c r="L22" i="8"/>
  <c r="N22" i="8"/>
  <c r="N23" i="8"/>
  <c r="G24" i="8"/>
  <c r="G26" i="8"/>
  <c r="U22" i="8"/>
  <c r="U23" i="8"/>
  <c r="E23" i="8"/>
  <c r="E22" i="8"/>
  <c r="X23" i="8"/>
  <c r="X22" i="8"/>
  <c r="H23" i="8"/>
  <c r="H22" i="8"/>
  <c r="J23" i="8"/>
  <c r="J22" i="8"/>
  <c r="Q23" i="8"/>
  <c r="Q22" i="8"/>
  <c r="T22" i="8"/>
  <c r="T23" i="8"/>
  <c r="Z44" i="8"/>
  <c r="Z40" i="8"/>
  <c r="Z36" i="8"/>
  <c r="Z46" i="8"/>
  <c r="Z38" i="8"/>
  <c r="Z32" i="8"/>
  <c r="Z28" i="8"/>
  <c r="Z24" i="8"/>
  <c r="Z42" i="8"/>
  <c r="Z30" i="8"/>
  <c r="Z34" i="8"/>
  <c r="Z26" i="8"/>
  <c r="V23" i="8"/>
  <c r="V22" i="8"/>
  <c r="F23" i="8"/>
  <c r="F22" i="8"/>
  <c r="W44" i="8"/>
  <c r="W42" i="8"/>
  <c r="M23" i="8"/>
  <c r="M22" i="8"/>
  <c r="P23" i="8"/>
  <c r="P22" i="8"/>
  <c r="M13" i="5"/>
  <c r="L13" i="5"/>
  <c r="K13" i="5"/>
  <c r="J13" i="5"/>
  <c r="I13" i="5"/>
  <c r="H13" i="5"/>
  <c r="G13" i="5"/>
  <c r="F13" i="5"/>
  <c r="E13" i="5"/>
  <c r="D13" i="5"/>
  <c r="C13" i="5"/>
  <c r="B13" i="5"/>
  <c r="N12" i="5"/>
  <c r="L10" i="5"/>
  <c r="C8" i="5"/>
  <c r="G4" i="5"/>
  <c r="K14" i="5" s="1"/>
  <c r="AC3" i="5"/>
  <c r="AC28" i="5" s="1"/>
  <c r="AB3" i="5"/>
  <c r="AB29" i="5" s="1"/>
  <c r="AB43" i="5" s="1"/>
  <c r="AA3" i="5"/>
  <c r="AA29" i="5" s="1"/>
  <c r="Z3" i="5"/>
  <c r="Y3" i="5"/>
  <c r="Y28" i="5" s="1"/>
  <c r="X3" i="5"/>
  <c r="X29" i="5" s="1"/>
  <c r="X47" i="5" s="1"/>
  <c r="W3" i="5"/>
  <c r="W29" i="5" s="1"/>
  <c r="V3" i="5"/>
  <c r="U3" i="5"/>
  <c r="U29" i="5" s="1"/>
  <c r="T3" i="5"/>
  <c r="T29" i="5" s="1"/>
  <c r="T39" i="5" s="1"/>
  <c r="S3" i="5"/>
  <c r="S29" i="5" s="1"/>
  <c r="R3" i="5"/>
  <c r="Q3" i="5"/>
  <c r="Q29" i="5" s="1"/>
  <c r="P3" i="5"/>
  <c r="P29" i="5" s="1"/>
  <c r="P39" i="5" s="1"/>
  <c r="O3" i="5"/>
  <c r="O29" i="5" s="1"/>
  <c r="N3" i="5"/>
  <c r="M3" i="5"/>
  <c r="M28" i="5" s="1"/>
  <c r="M38" i="5" s="1"/>
  <c r="L3" i="5"/>
  <c r="L29" i="5" s="1"/>
  <c r="L43" i="5" s="1"/>
  <c r="K3" i="5"/>
  <c r="K29" i="5" s="1"/>
  <c r="J3" i="5"/>
  <c r="I3" i="5"/>
  <c r="I28" i="5" s="1"/>
  <c r="H3" i="5"/>
  <c r="H29" i="5" s="1"/>
  <c r="H35" i="5" s="1"/>
  <c r="G3" i="5"/>
  <c r="G29" i="5" s="1"/>
  <c r="F3" i="5"/>
  <c r="C3" i="5"/>
  <c r="C4" i="5" s="1"/>
  <c r="B3" i="5"/>
  <c r="B4" i="5" s="1"/>
  <c r="K4" i="5" s="1"/>
  <c r="BJ136" i="27" l="1"/>
  <c r="AC136" i="27"/>
  <c r="Q136" i="27"/>
  <c r="BG136" i="27"/>
  <c r="AU136" i="27"/>
  <c r="X136" i="27"/>
  <c r="AO136" i="27"/>
  <c r="Z136" i="27"/>
  <c r="E136" i="27"/>
  <c r="BH136" i="27"/>
  <c r="BE136" i="27"/>
  <c r="BD136" i="27"/>
  <c r="T136" i="27"/>
  <c r="H136" i="27"/>
  <c r="AR136" i="27"/>
  <c r="W136" i="27"/>
  <c r="AF136" i="27"/>
  <c r="O136" i="27"/>
  <c r="AX136" i="27"/>
  <c r="AS136" i="27"/>
  <c r="K136" i="27"/>
  <c r="AP136" i="27"/>
  <c r="U136" i="27"/>
  <c r="BA136" i="27"/>
  <c r="AA136" i="27"/>
  <c r="AM136" i="27"/>
  <c r="AJ136" i="27"/>
  <c r="AL136" i="27"/>
  <c r="AI136" i="27"/>
  <c r="AY136" i="27"/>
  <c r="I136" i="27"/>
  <c r="AV136" i="27"/>
  <c r="N136" i="27"/>
  <c r="C136" i="27"/>
  <c r="AG136" i="27"/>
  <c r="F136" i="27"/>
  <c r="R136" i="27"/>
  <c r="L136" i="27"/>
  <c r="AD136" i="27"/>
  <c r="BB136" i="27"/>
  <c r="G40" i="8"/>
  <c r="L5" i="11"/>
  <c r="M90" i="11" s="1"/>
  <c r="I5" i="11"/>
  <c r="M5" i="11"/>
  <c r="N93" i="11" s="1"/>
  <c r="W46" i="8"/>
  <c r="G46" i="8"/>
  <c r="H5" i="11"/>
  <c r="I93" i="11" s="1"/>
  <c r="N5" i="11"/>
  <c r="O75" i="11" s="1"/>
  <c r="Q5" i="11"/>
  <c r="J5" i="11"/>
  <c r="K90" i="11" s="1"/>
  <c r="W24" i="8"/>
  <c r="G5" i="11"/>
  <c r="H87" i="11" s="1"/>
  <c r="K5" i="11"/>
  <c r="O5" i="11"/>
  <c r="P78" i="11" s="1"/>
  <c r="W40" i="8"/>
  <c r="G42" i="8"/>
  <c r="G36" i="8"/>
  <c r="P5" i="11"/>
  <c r="Q99" i="11" s="1"/>
  <c r="I102" i="11"/>
  <c r="I57" i="11"/>
  <c r="H7" i="11"/>
  <c r="I63" i="11"/>
  <c r="I54" i="11"/>
  <c r="I87" i="11"/>
  <c r="I99" i="11"/>
  <c r="I111" i="11"/>
  <c r="I66" i="11"/>
  <c r="I69" i="11"/>
  <c r="I81" i="11"/>
  <c r="I96" i="11"/>
  <c r="I105" i="11"/>
  <c r="I72" i="11"/>
  <c r="I84" i="11"/>
  <c r="I60" i="11"/>
  <c r="I90" i="11"/>
  <c r="I108" i="11"/>
  <c r="M111" i="11"/>
  <c r="M81" i="11"/>
  <c r="M84" i="11"/>
  <c r="M87" i="11"/>
  <c r="M66" i="11"/>
  <c r="I7" i="11"/>
  <c r="J111" i="11"/>
  <c r="J72" i="11"/>
  <c r="J63" i="11"/>
  <c r="J87" i="11"/>
  <c r="J75" i="11"/>
  <c r="J99" i="11"/>
  <c r="J57" i="11"/>
  <c r="J69" i="11"/>
  <c r="J60" i="11"/>
  <c r="J105" i="11"/>
  <c r="J96" i="11"/>
  <c r="J90" i="11"/>
  <c r="J54" i="11"/>
  <c r="J78" i="11"/>
  <c r="J108" i="11"/>
  <c r="J66" i="11"/>
  <c r="J81" i="11"/>
  <c r="J84" i="11"/>
  <c r="J93" i="11"/>
  <c r="J102" i="11"/>
  <c r="N66" i="11"/>
  <c r="BA45" i="11"/>
  <c r="BA43" i="11"/>
  <c r="F5" i="10"/>
  <c r="G54" i="10" s="1"/>
  <c r="C12" i="11"/>
  <c r="F5" i="11"/>
  <c r="K99" i="11"/>
  <c r="K72" i="11"/>
  <c r="L57" i="11"/>
  <c r="L63" i="11"/>
  <c r="L75" i="11"/>
  <c r="L87" i="11"/>
  <c r="L102" i="11"/>
  <c r="L54" i="11"/>
  <c r="L99" i="11"/>
  <c r="L69" i="11"/>
  <c r="K7" i="11"/>
  <c r="L78" i="11"/>
  <c r="L93" i="11"/>
  <c r="L60" i="11"/>
  <c r="L72" i="11"/>
  <c r="L108" i="11"/>
  <c r="L111" i="11"/>
  <c r="L81" i="11"/>
  <c r="L84" i="11"/>
  <c r="L105" i="11"/>
  <c r="L66" i="11"/>
  <c r="L96" i="11"/>
  <c r="L90" i="11"/>
  <c r="P111" i="11"/>
  <c r="P75" i="11"/>
  <c r="P66" i="11"/>
  <c r="P54" i="11"/>
  <c r="P99" i="11"/>
  <c r="Q7" i="11"/>
  <c r="R75" i="11"/>
  <c r="R81" i="11"/>
  <c r="R87" i="11"/>
  <c r="R99" i="11"/>
  <c r="R111" i="11"/>
  <c r="R105" i="11"/>
  <c r="R66" i="11"/>
  <c r="R72" i="11"/>
  <c r="R63" i="11"/>
  <c r="R69" i="11"/>
  <c r="R93" i="11"/>
  <c r="R96" i="11"/>
  <c r="R108" i="11"/>
  <c r="R78" i="11"/>
  <c r="R102" i="11"/>
  <c r="R57" i="11"/>
  <c r="R90" i="11"/>
  <c r="R84" i="11"/>
  <c r="R60" i="11"/>
  <c r="R54" i="11"/>
  <c r="BA32" i="11"/>
  <c r="BA27" i="11"/>
  <c r="BA25" i="11"/>
  <c r="BA31" i="11"/>
  <c r="BA34" i="11"/>
  <c r="BA38" i="11"/>
  <c r="BA36" i="11"/>
  <c r="BA47" i="11"/>
  <c r="BA24" i="11"/>
  <c r="BA33" i="11"/>
  <c r="BA29" i="11"/>
  <c r="BA35" i="11"/>
  <c r="BA28" i="11"/>
  <c r="BA42" i="11"/>
  <c r="BA40" i="11"/>
  <c r="BA30" i="11"/>
  <c r="BA41" i="11"/>
  <c r="BA37" i="11"/>
  <c r="BA39" i="11"/>
  <c r="BA26" i="11"/>
  <c r="BA46" i="11"/>
  <c r="BA44" i="11"/>
  <c r="S26" i="8"/>
  <c r="Z43" i="8"/>
  <c r="Z37" i="8"/>
  <c r="Z27" i="8"/>
  <c r="Z25" i="8"/>
  <c r="Z41" i="8"/>
  <c r="O24" i="8"/>
  <c r="Z47" i="8"/>
  <c r="Z29" i="8"/>
  <c r="Z45" i="8"/>
  <c r="G34" i="8"/>
  <c r="G28" i="8"/>
  <c r="G44" i="8"/>
  <c r="Z35" i="8"/>
  <c r="Z39" i="8"/>
  <c r="Z31" i="8"/>
  <c r="G30" i="8"/>
  <c r="G38" i="8"/>
  <c r="H5" i="8"/>
  <c r="I96" i="8" s="1"/>
  <c r="H5" i="10"/>
  <c r="L5" i="8"/>
  <c r="L5" i="10"/>
  <c r="I5" i="8"/>
  <c r="J63" i="8" s="1"/>
  <c r="I5" i="10"/>
  <c r="M5" i="8"/>
  <c r="M5" i="10"/>
  <c r="G5" i="8"/>
  <c r="H72" i="8" s="1"/>
  <c r="G5" i="10"/>
  <c r="K5" i="8"/>
  <c r="K5" i="10"/>
  <c r="O5" i="8"/>
  <c r="P57" i="8" s="1"/>
  <c r="O5" i="10"/>
  <c r="Q5" i="8"/>
  <c r="Q5" i="10"/>
  <c r="J5" i="8"/>
  <c r="K75" i="8" s="1"/>
  <c r="J5" i="10"/>
  <c r="N5" i="8"/>
  <c r="N5" i="10"/>
  <c r="Y26" i="10"/>
  <c r="Y24" i="10"/>
  <c r="Y32" i="10"/>
  <c r="Y28" i="10"/>
  <c r="Y30" i="10"/>
  <c r="Y34" i="10"/>
  <c r="Y36" i="10"/>
  <c r="Y40" i="10"/>
  <c r="Y42" i="10"/>
  <c r="Y44" i="10"/>
  <c r="Y46" i="10"/>
  <c r="Y38" i="10"/>
  <c r="AH24" i="10"/>
  <c r="AH28" i="10"/>
  <c r="AH26" i="10"/>
  <c r="AH30" i="10"/>
  <c r="AH32" i="10"/>
  <c r="AH38" i="10"/>
  <c r="AH42" i="10"/>
  <c r="AH46" i="10"/>
  <c r="AH36" i="10"/>
  <c r="AH40" i="10"/>
  <c r="AH44" i="10"/>
  <c r="AH34" i="10"/>
  <c r="F24" i="10"/>
  <c r="F28" i="10"/>
  <c r="F26" i="10"/>
  <c r="F30" i="10"/>
  <c r="F32" i="10"/>
  <c r="F34" i="10"/>
  <c r="F38" i="10"/>
  <c r="F42" i="10"/>
  <c r="F46" i="10"/>
  <c r="F36" i="10"/>
  <c r="F40" i="10"/>
  <c r="F44" i="10"/>
  <c r="P26" i="10"/>
  <c r="P24" i="10"/>
  <c r="P28" i="10"/>
  <c r="P34" i="10"/>
  <c r="P30" i="10"/>
  <c r="P36" i="10"/>
  <c r="P40" i="10"/>
  <c r="P44" i="10"/>
  <c r="P32" i="10"/>
  <c r="P38" i="10"/>
  <c r="P42" i="10"/>
  <c r="P46" i="10"/>
  <c r="AB26" i="10"/>
  <c r="AB24" i="10"/>
  <c r="AB28" i="10"/>
  <c r="AB30" i="10"/>
  <c r="AB34" i="10"/>
  <c r="AB36" i="10"/>
  <c r="AB40" i="10"/>
  <c r="AB44" i="10"/>
  <c r="AB32" i="10"/>
  <c r="AB38" i="10"/>
  <c r="AB42" i="10"/>
  <c r="AB46" i="10"/>
  <c r="Z24" i="10"/>
  <c r="Z28" i="10"/>
  <c r="Z26" i="10"/>
  <c r="Z30" i="10"/>
  <c r="Z32" i="10"/>
  <c r="Z38" i="10"/>
  <c r="Z42" i="10"/>
  <c r="Z46" i="10"/>
  <c r="Z34" i="10"/>
  <c r="Z36" i="10"/>
  <c r="Z40" i="10"/>
  <c r="Z44" i="10"/>
  <c r="T26" i="10"/>
  <c r="T24" i="10"/>
  <c r="T28" i="10"/>
  <c r="T34" i="10"/>
  <c r="T30" i="10"/>
  <c r="T36" i="10"/>
  <c r="T40" i="10"/>
  <c r="T44" i="10"/>
  <c r="T38" i="10"/>
  <c r="T42" i="10"/>
  <c r="T46" i="10"/>
  <c r="T32" i="10"/>
  <c r="AN25" i="10"/>
  <c r="AN31" i="10"/>
  <c r="AN35" i="10"/>
  <c r="AN27" i="10"/>
  <c r="AN29" i="10"/>
  <c r="AN33" i="10"/>
  <c r="AN39" i="10"/>
  <c r="AN41" i="10"/>
  <c r="AN43" i="10"/>
  <c r="AN45" i="10"/>
  <c r="AN47" i="10"/>
  <c r="AN37" i="10"/>
  <c r="M27" i="10"/>
  <c r="M25" i="10"/>
  <c r="M29" i="10"/>
  <c r="M31" i="10"/>
  <c r="M35" i="10"/>
  <c r="M37" i="10"/>
  <c r="M41" i="10"/>
  <c r="M45" i="10"/>
  <c r="M33" i="10"/>
  <c r="M39" i="10"/>
  <c r="M43" i="10"/>
  <c r="M47" i="10"/>
  <c r="AU24" i="10"/>
  <c r="AU28" i="10"/>
  <c r="AU34" i="10"/>
  <c r="AU30" i="10"/>
  <c r="AU32" i="10"/>
  <c r="AU26" i="10"/>
  <c r="AU38" i="10"/>
  <c r="AU36" i="10"/>
  <c r="AU44" i="10"/>
  <c r="AU40" i="10"/>
  <c r="AU42" i="10"/>
  <c r="AU46" i="10"/>
  <c r="K24" i="10"/>
  <c r="K28" i="10"/>
  <c r="K34" i="10"/>
  <c r="K26" i="10"/>
  <c r="K32" i="10"/>
  <c r="K38" i="10"/>
  <c r="K30" i="10"/>
  <c r="K40" i="10"/>
  <c r="K42" i="10"/>
  <c r="K44" i="10"/>
  <c r="K46" i="10"/>
  <c r="K36" i="10"/>
  <c r="AX27" i="10"/>
  <c r="AX33" i="10"/>
  <c r="AX29" i="10"/>
  <c r="AX31" i="10"/>
  <c r="AX25" i="10"/>
  <c r="AX37" i="10"/>
  <c r="AX35" i="10"/>
  <c r="AX41" i="10"/>
  <c r="AX43" i="10"/>
  <c r="AX45" i="10"/>
  <c r="AX47" i="10"/>
  <c r="AX39" i="10"/>
  <c r="R27" i="10"/>
  <c r="R31" i="10"/>
  <c r="R33" i="10"/>
  <c r="R29" i="10"/>
  <c r="R35" i="10"/>
  <c r="R37" i="10"/>
  <c r="R25" i="10"/>
  <c r="R41" i="10"/>
  <c r="R43" i="10"/>
  <c r="R45" i="10"/>
  <c r="R47" i="10"/>
  <c r="R39" i="10"/>
  <c r="AR25" i="10"/>
  <c r="AR31" i="10"/>
  <c r="AR29" i="10"/>
  <c r="AR33" i="10"/>
  <c r="AR27" i="10"/>
  <c r="AR35" i="10"/>
  <c r="AR39" i="10"/>
  <c r="AR37" i="10"/>
  <c r="AR47" i="10"/>
  <c r="AR41" i="10"/>
  <c r="AR43" i="10"/>
  <c r="AR45" i="10"/>
  <c r="AL27" i="10"/>
  <c r="AL25" i="10"/>
  <c r="AL29" i="10"/>
  <c r="AL33" i="10"/>
  <c r="AL31" i="10"/>
  <c r="AL35" i="10"/>
  <c r="AL37" i="10"/>
  <c r="AL47" i="10"/>
  <c r="AL43" i="10"/>
  <c r="AL45" i="10"/>
  <c r="AL39" i="10"/>
  <c r="AL41" i="10"/>
  <c r="Q27" i="10"/>
  <c r="Q25" i="10"/>
  <c r="Q29" i="10"/>
  <c r="Q35" i="10"/>
  <c r="Q37" i="10"/>
  <c r="Q41" i="10"/>
  <c r="Q45" i="10"/>
  <c r="Q31" i="10"/>
  <c r="Q33" i="10"/>
  <c r="Q39" i="10"/>
  <c r="Q43" i="10"/>
  <c r="Q47" i="10"/>
  <c r="I27" i="10"/>
  <c r="I25" i="10"/>
  <c r="I29" i="10"/>
  <c r="I31" i="10"/>
  <c r="I35" i="10"/>
  <c r="I33" i="10"/>
  <c r="I37" i="10"/>
  <c r="I41" i="10"/>
  <c r="I45" i="10"/>
  <c r="I39" i="10"/>
  <c r="I43" i="10"/>
  <c r="I47" i="10"/>
  <c r="AY24" i="10"/>
  <c r="AY28" i="10"/>
  <c r="AY26" i="10"/>
  <c r="AY34" i="10"/>
  <c r="AY30" i="10"/>
  <c r="AY32" i="10"/>
  <c r="AY38" i="10"/>
  <c r="AY36" i="10"/>
  <c r="AY40" i="10"/>
  <c r="AY42" i="10"/>
  <c r="AY44" i="10"/>
  <c r="AY46" i="10"/>
  <c r="AK27" i="10"/>
  <c r="AK25" i="10"/>
  <c r="AK29" i="10"/>
  <c r="AK31" i="10"/>
  <c r="AK37" i="10"/>
  <c r="AK41" i="10"/>
  <c r="AK45" i="10"/>
  <c r="AK39" i="10"/>
  <c r="AK43" i="10"/>
  <c r="AK35" i="10"/>
  <c r="AK33" i="10"/>
  <c r="AK47" i="10"/>
  <c r="AD27" i="10"/>
  <c r="AD33" i="10"/>
  <c r="AD25" i="10"/>
  <c r="AD29" i="10"/>
  <c r="AD31" i="10"/>
  <c r="AD37" i="10"/>
  <c r="AD35" i="10"/>
  <c r="AD41" i="10"/>
  <c r="AD39" i="10"/>
  <c r="AD43" i="10"/>
  <c r="AD47" i="10"/>
  <c r="AD45" i="10"/>
  <c r="G24" i="10"/>
  <c r="G28" i="10"/>
  <c r="G30" i="10"/>
  <c r="G34" i="10"/>
  <c r="G26" i="10"/>
  <c r="G32" i="10"/>
  <c r="G38" i="10"/>
  <c r="G40" i="10"/>
  <c r="G42" i="10"/>
  <c r="G44" i="10"/>
  <c r="G36" i="10"/>
  <c r="G46" i="10"/>
  <c r="AW27" i="10"/>
  <c r="AW25" i="10"/>
  <c r="AW29" i="10"/>
  <c r="AW31" i="10"/>
  <c r="AW37" i="10"/>
  <c r="AW41" i="10"/>
  <c r="AW45" i="10"/>
  <c r="AW33" i="10"/>
  <c r="AW35" i="10"/>
  <c r="AW39" i="10"/>
  <c r="AW43" i="10"/>
  <c r="AW47" i="10"/>
  <c r="O24" i="10"/>
  <c r="O28" i="10"/>
  <c r="O34" i="10"/>
  <c r="O30" i="10"/>
  <c r="O32" i="10"/>
  <c r="O38" i="10"/>
  <c r="O36" i="10"/>
  <c r="O44" i="10"/>
  <c r="O46" i="10"/>
  <c r="O40" i="10"/>
  <c r="O26" i="10"/>
  <c r="O42" i="10"/>
  <c r="H25" i="10"/>
  <c r="H29" i="10"/>
  <c r="H31" i="10"/>
  <c r="H35" i="10"/>
  <c r="H27" i="10"/>
  <c r="H33" i="10"/>
  <c r="H39" i="10"/>
  <c r="H41" i="10"/>
  <c r="H43" i="10"/>
  <c r="H45" i="10"/>
  <c r="H47" i="10"/>
  <c r="H37" i="10"/>
  <c r="AQ24" i="10"/>
  <c r="AQ28" i="10"/>
  <c r="AQ34" i="10"/>
  <c r="AQ26" i="10"/>
  <c r="AQ32" i="10"/>
  <c r="AQ30" i="10"/>
  <c r="AQ38" i="10"/>
  <c r="AQ42" i="10"/>
  <c r="AQ44" i="10"/>
  <c r="AQ46" i="10"/>
  <c r="AQ36" i="10"/>
  <c r="AQ40" i="10"/>
  <c r="AP27" i="10"/>
  <c r="AP33" i="10"/>
  <c r="AP25" i="10"/>
  <c r="AP31" i="10"/>
  <c r="AP29" i="10"/>
  <c r="AP37" i="10"/>
  <c r="AP39" i="10"/>
  <c r="AP41" i="10"/>
  <c r="AP43" i="10"/>
  <c r="AP45" i="10"/>
  <c r="AP35" i="10"/>
  <c r="AP47" i="10"/>
  <c r="J27" i="10"/>
  <c r="J33" i="10"/>
  <c r="J25" i="10"/>
  <c r="J31" i="10"/>
  <c r="J35" i="10"/>
  <c r="J37" i="10"/>
  <c r="J39" i="10"/>
  <c r="J29" i="10"/>
  <c r="J41" i="10"/>
  <c r="J43" i="10"/>
  <c r="J45" i="10"/>
  <c r="J47" i="10"/>
  <c r="AG27" i="10"/>
  <c r="AG25" i="10"/>
  <c r="AG29" i="10"/>
  <c r="AG31" i="10"/>
  <c r="AG35" i="10"/>
  <c r="AG37" i="10"/>
  <c r="AG41" i="10"/>
  <c r="AG45" i="10"/>
  <c r="AG33" i="10"/>
  <c r="AG39" i="10"/>
  <c r="AG43" i="10"/>
  <c r="AG47" i="10"/>
  <c r="AC27" i="10"/>
  <c r="AC25" i="10"/>
  <c r="AC29" i="10"/>
  <c r="AC31" i="10"/>
  <c r="AC37" i="10"/>
  <c r="AC41" i="10"/>
  <c r="AC45" i="10"/>
  <c r="AC33" i="10"/>
  <c r="AC35" i="10"/>
  <c r="AC39" i="10"/>
  <c r="AC43" i="10"/>
  <c r="AC47" i="10"/>
  <c r="AM24" i="10"/>
  <c r="AM28" i="10"/>
  <c r="AM30" i="10"/>
  <c r="AM34" i="10"/>
  <c r="AM26" i="10"/>
  <c r="AM32" i="10"/>
  <c r="AM38" i="10"/>
  <c r="AM40" i="10"/>
  <c r="AM42" i="10"/>
  <c r="AM44" i="10"/>
  <c r="AM36" i="10"/>
  <c r="AM46" i="10"/>
  <c r="AI25" i="10"/>
  <c r="AI27" i="10"/>
  <c r="AI33" i="10"/>
  <c r="AI29" i="10"/>
  <c r="AI39" i="10"/>
  <c r="AI43" i="10"/>
  <c r="AI47" i="10"/>
  <c r="AI31" i="10"/>
  <c r="AI35" i="10"/>
  <c r="AI37" i="10"/>
  <c r="AI41" i="10"/>
  <c r="AI45" i="10"/>
  <c r="AO26" i="10"/>
  <c r="AO24" i="10"/>
  <c r="AO32" i="10"/>
  <c r="AO28" i="10"/>
  <c r="AO30" i="10"/>
  <c r="AO34" i="10"/>
  <c r="AO36" i="10"/>
  <c r="AO42" i="10"/>
  <c r="AO44" i="10"/>
  <c r="AO46" i="10"/>
  <c r="AO40" i="10"/>
  <c r="AO38" i="10"/>
  <c r="AE25" i="10"/>
  <c r="AE27" i="10"/>
  <c r="AE33" i="10"/>
  <c r="AE39" i="10"/>
  <c r="AE43" i="10"/>
  <c r="AE47" i="10"/>
  <c r="AE31" i="10"/>
  <c r="AE29" i="10"/>
  <c r="AE37" i="10"/>
  <c r="AE41" i="10"/>
  <c r="AE45" i="10"/>
  <c r="AE35" i="10"/>
  <c r="N24" i="10"/>
  <c r="N28" i="10"/>
  <c r="N26" i="10"/>
  <c r="N30" i="10"/>
  <c r="N32" i="10"/>
  <c r="N38" i="10"/>
  <c r="N42" i="10"/>
  <c r="N46" i="10"/>
  <c r="N34" i="10"/>
  <c r="N36" i="10"/>
  <c r="N40" i="10"/>
  <c r="N44" i="10"/>
  <c r="AJ26" i="10"/>
  <c r="AJ24" i="10"/>
  <c r="AJ28" i="10"/>
  <c r="AJ34" i="10"/>
  <c r="AJ30" i="10"/>
  <c r="AJ36" i="10"/>
  <c r="AJ40" i="10"/>
  <c r="AJ44" i="10"/>
  <c r="AJ38" i="10"/>
  <c r="AJ42" i="10"/>
  <c r="AJ46" i="10"/>
  <c r="AJ32" i="10"/>
  <c r="S25" i="10"/>
  <c r="S27" i="10"/>
  <c r="S31" i="10"/>
  <c r="S33" i="10"/>
  <c r="S29" i="10"/>
  <c r="S39" i="10"/>
  <c r="S43" i="10"/>
  <c r="S47" i="10"/>
  <c r="S35" i="10"/>
  <c r="S37" i="10"/>
  <c r="S41" i="10"/>
  <c r="S45" i="10"/>
  <c r="V24" i="10"/>
  <c r="V28" i="10"/>
  <c r="V26" i="10"/>
  <c r="V30" i="10"/>
  <c r="V32" i="10"/>
  <c r="V34" i="10"/>
  <c r="V38" i="10"/>
  <c r="V42" i="10"/>
  <c r="V46" i="10"/>
  <c r="V36" i="10"/>
  <c r="V40" i="10"/>
  <c r="V44" i="10"/>
  <c r="M26" i="10"/>
  <c r="M32" i="10"/>
  <c r="M24" i="10"/>
  <c r="M30" i="10"/>
  <c r="M34" i="10"/>
  <c r="M36" i="10"/>
  <c r="M40" i="10"/>
  <c r="M38" i="10"/>
  <c r="M28" i="10"/>
  <c r="M42" i="10"/>
  <c r="M44" i="10"/>
  <c r="M46" i="10"/>
  <c r="AU25" i="10"/>
  <c r="AU27" i="10"/>
  <c r="AU33" i="10"/>
  <c r="AU35" i="10"/>
  <c r="AU39" i="10"/>
  <c r="AU43" i="10"/>
  <c r="AU47" i="10"/>
  <c r="AU29" i="10"/>
  <c r="AU31" i="10"/>
  <c r="AU37" i="10"/>
  <c r="AU41" i="10"/>
  <c r="AU45" i="10"/>
  <c r="K25" i="10"/>
  <c r="K29" i="10"/>
  <c r="K27" i="10"/>
  <c r="K31" i="10"/>
  <c r="K33" i="10"/>
  <c r="K39" i="10"/>
  <c r="K43" i="10"/>
  <c r="K47" i="10"/>
  <c r="K35" i="10"/>
  <c r="K37" i="10"/>
  <c r="K41" i="10"/>
  <c r="K45" i="10"/>
  <c r="AX24" i="10"/>
  <c r="AX28" i="10"/>
  <c r="AX26" i="10"/>
  <c r="AX30" i="10"/>
  <c r="AX32" i="10"/>
  <c r="AX34" i="10"/>
  <c r="AX38" i="10"/>
  <c r="AX42" i="10"/>
  <c r="AX46" i="10"/>
  <c r="AX36" i="10"/>
  <c r="AX40" i="10"/>
  <c r="AX44" i="10"/>
  <c r="R24" i="10"/>
  <c r="R28" i="10"/>
  <c r="R26" i="10"/>
  <c r="R30" i="10"/>
  <c r="R32" i="10"/>
  <c r="R38" i="10"/>
  <c r="R42" i="10"/>
  <c r="R46" i="10"/>
  <c r="R36" i="10"/>
  <c r="R40" i="10"/>
  <c r="R44" i="10"/>
  <c r="R34" i="10"/>
  <c r="AR26" i="10"/>
  <c r="AR24" i="10"/>
  <c r="AR28" i="10"/>
  <c r="AR30" i="10"/>
  <c r="AR34" i="10"/>
  <c r="AR36" i="10"/>
  <c r="AR40" i="10"/>
  <c r="AR44" i="10"/>
  <c r="AR32" i="10"/>
  <c r="AR38" i="10"/>
  <c r="AR42" i="10"/>
  <c r="AR46" i="10"/>
  <c r="AL24" i="10"/>
  <c r="AL28" i="10"/>
  <c r="AL26" i="10"/>
  <c r="AL30" i="10"/>
  <c r="AL32" i="10"/>
  <c r="AL34" i="10"/>
  <c r="AL38" i="10"/>
  <c r="AL42" i="10"/>
  <c r="AL46" i="10"/>
  <c r="AL36" i="10"/>
  <c r="AL40" i="10"/>
  <c r="AL44" i="10"/>
  <c r="Q26" i="10"/>
  <c r="Q28" i="10"/>
  <c r="Q30" i="10"/>
  <c r="Q32" i="10"/>
  <c r="Q24" i="10"/>
  <c r="Q34" i="10"/>
  <c r="Q36" i="10"/>
  <c r="Q40" i="10"/>
  <c r="Q42" i="10"/>
  <c r="Q44" i="10"/>
  <c r="Q46" i="10"/>
  <c r="Q38" i="10"/>
  <c r="I26" i="10"/>
  <c r="I24" i="10"/>
  <c r="I32" i="10"/>
  <c r="I28" i="10"/>
  <c r="I30" i="10"/>
  <c r="I34" i="10"/>
  <c r="I36" i="10"/>
  <c r="I40" i="10"/>
  <c r="I42" i="10"/>
  <c r="I44" i="10"/>
  <c r="I46" i="10"/>
  <c r="I38" i="10"/>
  <c r="AY25" i="10"/>
  <c r="AY27" i="10"/>
  <c r="AY33" i="10"/>
  <c r="AY29" i="10"/>
  <c r="AY35" i="10"/>
  <c r="AY39" i="10"/>
  <c r="AY43" i="10"/>
  <c r="AY47" i="10"/>
  <c r="AY31" i="10"/>
  <c r="AY37" i="10"/>
  <c r="AY41" i="10"/>
  <c r="AY45" i="10"/>
  <c r="AK26" i="10"/>
  <c r="AK32" i="10"/>
  <c r="AK28" i="10"/>
  <c r="AK34" i="10"/>
  <c r="AK30" i="10"/>
  <c r="AK24" i="10"/>
  <c r="AK36" i="10"/>
  <c r="AK40" i="10"/>
  <c r="AK38" i="10"/>
  <c r="AK42" i="10"/>
  <c r="AK44" i="10"/>
  <c r="AK46" i="10"/>
  <c r="AD24" i="10"/>
  <c r="AD28" i="10"/>
  <c r="AD26" i="10"/>
  <c r="AD30" i="10"/>
  <c r="AD32" i="10"/>
  <c r="AD38" i="10"/>
  <c r="AD42" i="10"/>
  <c r="AD46" i="10"/>
  <c r="AD34" i="10"/>
  <c r="AD36" i="10"/>
  <c r="AD40" i="10"/>
  <c r="AD44" i="10"/>
  <c r="G25" i="10"/>
  <c r="G29" i="10"/>
  <c r="G27" i="10"/>
  <c r="G31" i="10"/>
  <c r="G33" i="10"/>
  <c r="G39" i="10"/>
  <c r="G43" i="10"/>
  <c r="G47" i="10"/>
  <c r="G37" i="10"/>
  <c r="G41" i="10"/>
  <c r="G45" i="10"/>
  <c r="G35" i="10"/>
  <c r="AW26" i="10"/>
  <c r="AW28" i="10"/>
  <c r="AW30" i="10"/>
  <c r="AW32" i="10"/>
  <c r="AW24" i="10"/>
  <c r="AW36" i="10"/>
  <c r="AW40" i="10"/>
  <c r="AW42" i="10"/>
  <c r="AW44" i="10"/>
  <c r="AW38" i="10"/>
  <c r="AW46" i="10"/>
  <c r="AW34" i="10"/>
  <c r="O25" i="10"/>
  <c r="O29" i="10"/>
  <c r="O27" i="10"/>
  <c r="O31" i="10"/>
  <c r="O33" i="10"/>
  <c r="O39" i="10"/>
  <c r="O43" i="10"/>
  <c r="O47" i="10"/>
  <c r="O37" i="10"/>
  <c r="O41" i="10"/>
  <c r="O45" i="10"/>
  <c r="O35" i="10"/>
  <c r="H26" i="10"/>
  <c r="H24" i="10"/>
  <c r="H28" i="10"/>
  <c r="H30" i="10"/>
  <c r="H34" i="10"/>
  <c r="H32" i="10"/>
  <c r="H36" i="10"/>
  <c r="H40" i="10"/>
  <c r="H44" i="10"/>
  <c r="H38" i="10"/>
  <c r="H42" i="10"/>
  <c r="H46" i="10"/>
  <c r="AQ25" i="10"/>
  <c r="AQ27" i="10"/>
  <c r="AQ29" i="10"/>
  <c r="AQ33" i="10"/>
  <c r="AQ31" i="10"/>
  <c r="AQ35" i="10"/>
  <c r="AQ39" i="10"/>
  <c r="AQ43" i="10"/>
  <c r="AQ47" i="10"/>
  <c r="AQ37" i="10"/>
  <c r="AQ41" i="10"/>
  <c r="AQ45" i="10"/>
  <c r="AP24" i="10"/>
  <c r="AP28" i="10"/>
  <c r="AP26" i="10"/>
  <c r="AP30" i="10"/>
  <c r="AP32" i="10"/>
  <c r="AP38" i="10"/>
  <c r="AP42" i="10"/>
  <c r="AP46" i="10"/>
  <c r="AP34" i="10"/>
  <c r="AP36" i="10"/>
  <c r="AP40" i="10"/>
  <c r="AP44" i="10"/>
  <c r="J24" i="10"/>
  <c r="J28" i="10"/>
  <c r="J26" i="10"/>
  <c r="J30" i="10"/>
  <c r="J32" i="10"/>
  <c r="J38" i="10"/>
  <c r="J42" i="10"/>
  <c r="J46" i="10"/>
  <c r="J34" i="10"/>
  <c r="J36" i="10"/>
  <c r="J40" i="10"/>
  <c r="J44" i="10"/>
  <c r="AG26" i="10"/>
  <c r="AG28" i="10"/>
  <c r="AG30" i="10"/>
  <c r="AG32" i="10"/>
  <c r="AG24" i="10"/>
  <c r="AG34" i="10"/>
  <c r="AG36" i="10"/>
  <c r="AG40" i="10"/>
  <c r="AG42" i="10"/>
  <c r="AG44" i="10"/>
  <c r="AG46" i="10"/>
  <c r="AG38" i="10"/>
  <c r="AC26" i="10"/>
  <c r="AC32" i="10"/>
  <c r="AC24" i="10"/>
  <c r="AC30" i="10"/>
  <c r="AC34" i="10"/>
  <c r="AC28" i="10"/>
  <c r="AC36" i="10"/>
  <c r="AC40" i="10"/>
  <c r="AC38" i="10"/>
  <c r="AC42" i="10"/>
  <c r="AC44" i="10"/>
  <c r="AC46" i="10"/>
  <c r="AM25" i="10"/>
  <c r="AM27" i="10"/>
  <c r="AM29" i="10"/>
  <c r="AM33" i="10"/>
  <c r="AM39" i="10"/>
  <c r="AM43" i="10"/>
  <c r="AM47" i="10"/>
  <c r="AM35" i="10"/>
  <c r="AM37" i="10"/>
  <c r="AM41" i="10"/>
  <c r="AM45" i="10"/>
  <c r="AM31" i="10"/>
  <c r="AF26" i="10"/>
  <c r="AF24" i="10"/>
  <c r="AF28" i="10"/>
  <c r="AF34" i="10"/>
  <c r="AF36" i="10"/>
  <c r="AF40" i="10"/>
  <c r="AF44" i="10"/>
  <c r="AF32" i="10"/>
  <c r="AF38" i="10"/>
  <c r="AF42" i="10"/>
  <c r="AF46" i="10"/>
  <c r="AF30" i="10"/>
  <c r="W25" i="10"/>
  <c r="W27" i="10"/>
  <c r="W31" i="10"/>
  <c r="W29" i="10"/>
  <c r="W33" i="10"/>
  <c r="W39" i="10"/>
  <c r="W43" i="10"/>
  <c r="W47" i="10"/>
  <c r="W35" i="10"/>
  <c r="W37" i="10"/>
  <c r="W41" i="10"/>
  <c r="W45" i="10"/>
  <c r="AS26" i="10"/>
  <c r="AS32" i="10"/>
  <c r="AS24" i="10"/>
  <c r="AS30" i="10"/>
  <c r="AS34" i="10"/>
  <c r="AS40" i="10"/>
  <c r="AS28" i="10"/>
  <c r="AS36" i="10"/>
  <c r="AS38" i="10"/>
  <c r="AS42" i="10"/>
  <c r="AS44" i="10"/>
  <c r="AS46" i="10"/>
  <c r="AT24" i="10"/>
  <c r="AT28" i="10"/>
  <c r="AT26" i="10"/>
  <c r="AT30" i="10"/>
  <c r="AT32" i="10"/>
  <c r="AT38" i="10"/>
  <c r="AT42" i="10"/>
  <c r="AT46" i="10"/>
  <c r="AT34" i="10"/>
  <c r="AT36" i="10"/>
  <c r="AT40" i="10"/>
  <c r="AT44" i="10"/>
  <c r="X26" i="10"/>
  <c r="X24" i="10"/>
  <c r="X28" i="10"/>
  <c r="X30" i="10"/>
  <c r="X34" i="10"/>
  <c r="X32" i="10"/>
  <c r="X36" i="10"/>
  <c r="X40" i="10"/>
  <c r="X44" i="10"/>
  <c r="X38" i="10"/>
  <c r="X42" i="10"/>
  <c r="X46" i="10"/>
  <c r="U26" i="10"/>
  <c r="U32" i="10"/>
  <c r="U28" i="10"/>
  <c r="U34" i="10"/>
  <c r="U24" i="10"/>
  <c r="U30" i="10"/>
  <c r="U36" i="10"/>
  <c r="U40" i="10"/>
  <c r="U38" i="10"/>
  <c r="U42" i="10"/>
  <c r="U44" i="10"/>
  <c r="U46" i="10"/>
  <c r="L26" i="10"/>
  <c r="L24" i="10"/>
  <c r="L28" i="10"/>
  <c r="L30" i="10"/>
  <c r="L34" i="10"/>
  <c r="L36" i="10"/>
  <c r="L40" i="10"/>
  <c r="L44" i="10"/>
  <c r="L32" i="10"/>
  <c r="L38" i="10"/>
  <c r="L42" i="10"/>
  <c r="L46" i="10"/>
  <c r="AA25" i="10"/>
  <c r="AA27" i="10"/>
  <c r="AA29" i="10"/>
  <c r="AA33" i="10"/>
  <c r="AA31" i="10"/>
  <c r="AA35" i="10"/>
  <c r="AA39" i="10"/>
  <c r="AA43" i="10"/>
  <c r="AA47" i="10"/>
  <c r="AA37" i="10"/>
  <c r="AA41" i="10"/>
  <c r="AA45" i="10"/>
  <c r="Y27" i="10"/>
  <c r="Y25" i="10"/>
  <c r="Y29" i="10"/>
  <c r="Y31" i="10"/>
  <c r="Y33" i="10"/>
  <c r="Y37" i="10"/>
  <c r="Y41" i="10"/>
  <c r="Y45" i="10"/>
  <c r="Y35" i="10"/>
  <c r="Y39" i="10"/>
  <c r="Y43" i="10"/>
  <c r="Y47" i="10"/>
  <c r="AI24" i="10"/>
  <c r="AI28" i="10"/>
  <c r="AI26" i="10"/>
  <c r="AI34" i="10"/>
  <c r="AI30" i="10"/>
  <c r="AI32" i="10"/>
  <c r="AI38" i="10"/>
  <c r="AI36" i="10"/>
  <c r="AI42" i="10"/>
  <c r="AI44" i="10"/>
  <c r="AI46" i="10"/>
  <c r="AI40" i="10"/>
  <c r="AF25" i="10"/>
  <c r="AF27" i="10"/>
  <c r="AF29" i="10"/>
  <c r="AF31" i="10"/>
  <c r="AF35" i="10"/>
  <c r="AF33" i="10"/>
  <c r="AF39" i="10"/>
  <c r="AF41" i="10"/>
  <c r="AF43" i="10"/>
  <c r="AF45" i="10"/>
  <c r="AF37" i="10"/>
  <c r="AF47" i="10"/>
  <c r="AH27" i="10"/>
  <c r="AH33" i="10"/>
  <c r="AH29" i="10"/>
  <c r="AH31" i="10"/>
  <c r="AH25" i="10"/>
  <c r="AH35" i="10"/>
  <c r="AH37" i="10"/>
  <c r="AH41" i="10"/>
  <c r="AH43" i="10"/>
  <c r="AH45" i="10"/>
  <c r="AH47" i="10"/>
  <c r="AH39" i="10"/>
  <c r="W24" i="10"/>
  <c r="W28" i="10"/>
  <c r="W30" i="10"/>
  <c r="W34" i="10"/>
  <c r="W26" i="10"/>
  <c r="W32" i="10"/>
  <c r="W38" i="10"/>
  <c r="W40" i="10"/>
  <c r="W42" i="10"/>
  <c r="W36" i="10"/>
  <c r="W44" i="10"/>
  <c r="W46" i="10"/>
  <c r="AO27" i="10"/>
  <c r="AO25" i="10"/>
  <c r="AO29" i="10"/>
  <c r="AO31" i="10"/>
  <c r="AO33" i="10"/>
  <c r="AO37" i="10"/>
  <c r="AO41" i="10"/>
  <c r="AO45" i="10"/>
  <c r="AO35" i="10"/>
  <c r="AO39" i="10"/>
  <c r="AO43" i="10"/>
  <c r="AO47" i="10"/>
  <c r="F27" i="10"/>
  <c r="F25" i="10"/>
  <c r="F33" i="10"/>
  <c r="F29" i="10"/>
  <c r="F31" i="10"/>
  <c r="F37" i="10"/>
  <c r="F35" i="10"/>
  <c r="F47" i="10"/>
  <c r="F41" i="10"/>
  <c r="F43" i="10"/>
  <c r="F39" i="10"/>
  <c r="F45" i="10"/>
  <c r="AS27" i="10"/>
  <c r="AS25" i="10"/>
  <c r="AS29" i="10"/>
  <c r="AS31" i="10"/>
  <c r="AS37" i="10"/>
  <c r="AS41" i="10"/>
  <c r="AS45" i="10"/>
  <c r="AS33" i="10"/>
  <c r="AS35" i="10"/>
  <c r="AS39" i="10"/>
  <c r="AS43" i="10"/>
  <c r="AS47" i="10"/>
  <c r="AE24" i="10"/>
  <c r="AE28" i="10"/>
  <c r="AE34" i="10"/>
  <c r="AE30" i="10"/>
  <c r="AE32" i="10"/>
  <c r="AE26" i="10"/>
  <c r="AE38" i="10"/>
  <c r="AE36" i="10"/>
  <c r="AE42" i="10"/>
  <c r="AE44" i="10"/>
  <c r="AE40" i="10"/>
  <c r="AE46" i="10"/>
  <c r="P25" i="10"/>
  <c r="P29" i="10"/>
  <c r="P27" i="10"/>
  <c r="P35" i="10"/>
  <c r="P31" i="10"/>
  <c r="P33" i="10"/>
  <c r="P39" i="10"/>
  <c r="P41" i="10"/>
  <c r="P43" i="10"/>
  <c r="P45" i="10"/>
  <c r="P37" i="10"/>
  <c r="P47" i="10"/>
  <c r="AT27" i="10"/>
  <c r="AT33" i="10"/>
  <c r="AT25" i="10"/>
  <c r="AT29" i="10"/>
  <c r="AT31" i="10"/>
  <c r="AT37" i="10"/>
  <c r="AT39" i="10"/>
  <c r="AT45" i="10"/>
  <c r="AT47" i="10"/>
  <c r="AT35" i="10"/>
  <c r="AT41" i="10"/>
  <c r="AT43" i="10"/>
  <c r="N27" i="10"/>
  <c r="N29" i="10"/>
  <c r="N33" i="10"/>
  <c r="N31" i="10"/>
  <c r="N25" i="10"/>
  <c r="N37" i="10"/>
  <c r="N35" i="10"/>
  <c r="N43" i="10"/>
  <c r="N45" i="10"/>
  <c r="N39" i="10"/>
  <c r="N47" i="10"/>
  <c r="N41" i="10"/>
  <c r="AB25" i="10"/>
  <c r="AB31" i="10"/>
  <c r="AB35" i="10"/>
  <c r="AB29" i="10"/>
  <c r="AB33" i="10"/>
  <c r="AB27" i="10"/>
  <c r="AB39" i="10"/>
  <c r="AB37" i="10"/>
  <c r="AB47" i="10"/>
  <c r="AB41" i="10"/>
  <c r="AB43" i="10"/>
  <c r="AB45" i="10"/>
  <c r="X25" i="10"/>
  <c r="X31" i="10"/>
  <c r="X35" i="10"/>
  <c r="X27" i="10"/>
  <c r="X29" i="10"/>
  <c r="X33" i="10"/>
  <c r="X39" i="10"/>
  <c r="X41" i="10"/>
  <c r="X43" i="10"/>
  <c r="X45" i="10"/>
  <c r="X47" i="10"/>
  <c r="X37" i="10"/>
  <c r="AJ25" i="10"/>
  <c r="AJ31" i="10"/>
  <c r="AJ35" i="10"/>
  <c r="AJ27" i="10"/>
  <c r="AJ33" i="10"/>
  <c r="AJ39" i="10"/>
  <c r="AJ29" i="10"/>
  <c r="AJ37" i="10"/>
  <c r="AJ41" i="10"/>
  <c r="AJ43" i="10"/>
  <c r="AJ45" i="10"/>
  <c r="AJ47" i="10"/>
  <c r="U27" i="10"/>
  <c r="U25" i="10"/>
  <c r="U29" i="10"/>
  <c r="U31" i="10"/>
  <c r="U37" i="10"/>
  <c r="U41" i="10"/>
  <c r="U45" i="10"/>
  <c r="U39" i="10"/>
  <c r="U43" i="10"/>
  <c r="U33" i="10"/>
  <c r="U35" i="10"/>
  <c r="U47" i="10"/>
  <c r="S24" i="10"/>
  <c r="S28" i="10"/>
  <c r="S26" i="10"/>
  <c r="S34" i="10"/>
  <c r="S30" i="10"/>
  <c r="S32" i="10"/>
  <c r="S38" i="10"/>
  <c r="S36" i="10"/>
  <c r="S42" i="10"/>
  <c r="S44" i="10"/>
  <c r="S46" i="10"/>
  <c r="S40" i="10"/>
  <c r="Z27" i="10"/>
  <c r="Z33" i="10"/>
  <c r="Z25" i="10"/>
  <c r="Z31" i="10"/>
  <c r="Z29" i="10"/>
  <c r="Z37" i="10"/>
  <c r="Z39" i="10"/>
  <c r="Z41" i="10"/>
  <c r="Z43" i="10"/>
  <c r="Z45" i="10"/>
  <c r="Z35" i="10"/>
  <c r="Z47" i="10"/>
  <c r="L25" i="10"/>
  <c r="L29" i="10"/>
  <c r="L35" i="10"/>
  <c r="L33" i="10"/>
  <c r="L31" i="10"/>
  <c r="L39" i="10"/>
  <c r="L37" i="10"/>
  <c r="L47" i="10"/>
  <c r="L27" i="10"/>
  <c r="L41" i="10"/>
  <c r="L43" i="10"/>
  <c r="L45" i="10"/>
  <c r="T25" i="10"/>
  <c r="T35" i="10"/>
  <c r="T27" i="10"/>
  <c r="T31" i="10"/>
  <c r="T33" i="10"/>
  <c r="T29" i="10"/>
  <c r="T39" i="10"/>
  <c r="T37" i="10"/>
  <c r="T41" i="10"/>
  <c r="T43" i="10"/>
  <c r="T45" i="10"/>
  <c r="T47" i="10"/>
  <c r="AA24" i="10"/>
  <c r="AA28" i="10"/>
  <c r="AA34" i="10"/>
  <c r="AA26" i="10"/>
  <c r="AA32" i="10"/>
  <c r="AA38" i="10"/>
  <c r="AA30" i="10"/>
  <c r="AA40" i="10"/>
  <c r="AA42" i="10"/>
  <c r="AA44" i="10"/>
  <c r="AA46" i="10"/>
  <c r="AA36" i="10"/>
  <c r="V27" i="10"/>
  <c r="V25" i="10"/>
  <c r="V29" i="10"/>
  <c r="V33" i="10"/>
  <c r="V35" i="10"/>
  <c r="V37" i="10"/>
  <c r="V47" i="10"/>
  <c r="V39" i="10"/>
  <c r="V41" i="10"/>
  <c r="V45" i="10"/>
  <c r="V31" i="10"/>
  <c r="V43" i="10"/>
  <c r="AV25" i="10"/>
  <c r="AV27" i="10"/>
  <c r="AV29" i="10"/>
  <c r="AV31" i="10"/>
  <c r="AV33" i="10"/>
  <c r="AV35" i="10"/>
  <c r="AV39" i="10"/>
  <c r="AV41" i="10"/>
  <c r="AV43" i="10"/>
  <c r="AV45" i="10"/>
  <c r="AV37" i="10"/>
  <c r="AV47" i="10"/>
  <c r="W26" i="8"/>
  <c r="W28" i="8"/>
  <c r="E47" i="10"/>
  <c r="E41" i="10"/>
  <c r="E39" i="10"/>
  <c r="E35" i="10"/>
  <c r="E33" i="10"/>
  <c r="E29" i="10"/>
  <c r="E37" i="10"/>
  <c r="E43" i="10"/>
  <c r="E31" i="10"/>
  <c r="E25" i="10"/>
  <c r="E27" i="10"/>
  <c r="E45" i="10"/>
  <c r="W34" i="8"/>
  <c r="W36" i="8"/>
  <c r="E40" i="10"/>
  <c r="E30" i="10"/>
  <c r="E34" i="10"/>
  <c r="E42" i="10"/>
  <c r="E36" i="10"/>
  <c r="E32" i="10"/>
  <c r="E28" i="10"/>
  <c r="E24" i="10"/>
  <c r="E44" i="10"/>
  <c r="E46" i="10"/>
  <c r="E38" i="10"/>
  <c r="E26" i="10"/>
  <c r="S42" i="8"/>
  <c r="AA28" i="8"/>
  <c r="S36" i="8"/>
  <c r="O40" i="8"/>
  <c r="O26" i="8"/>
  <c r="O34" i="8"/>
  <c r="O28" i="8"/>
  <c r="O44" i="8"/>
  <c r="O42" i="8"/>
  <c r="O38" i="8"/>
  <c r="O32" i="8"/>
  <c r="O30" i="8"/>
  <c r="O46" i="8"/>
  <c r="G57" i="10"/>
  <c r="G81" i="10"/>
  <c r="G93" i="10"/>
  <c r="G84" i="10"/>
  <c r="G96" i="10"/>
  <c r="G60" i="10"/>
  <c r="G87" i="10"/>
  <c r="G90" i="10"/>
  <c r="G99" i="10"/>
  <c r="G63" i="10"/>
  <c r="G78" i="10"/>
  <c r="G72" i="10"/>
  <c r="F7" i="10"/>
  <c r="G69" i="10"/>
  <c r="G75" i="10"/>
  <c r="G111" i="10"/>
  <c r="G66" i="10"/>
  <c r="G105" i="10"/>
  <c r="G108" i="10"/>
  <c r="G102" i="10"/>
  <c r="P5" i="8"/>
  <c r="Q111" i="8" s="1"/>
  <c r="C12" i="10"/>
  <c r="P5" i="10"/>
  <c r="K30" i="8"/>
  <c r="S34" i="8"/>
  <c r="S24" i="8"/>
  <c r="S40" i="8"/>
  <c r="K42" i="8"/>
  <c r="S46" i="8"/>
  <c r="S28" i="8"/>
  <c r="S44" i="8"/>
  <c r="W30" i="8"/>
  <c r="W38" i="8"/>
  <c r="S38" i="8"/>
  <c r="S30" i="8"/>
  <c r="K46" i="8"/>
  <c r="K32" i="8"/>
  <c r="K26" i="8"/>
  <c r="K36" i="8"/>
  <c r="K34" i="8"/>
  <c r="K24" i="8"/>
  <c r="K40" i="8"/>
  <c r="AA46" i="8"/>
  <c r="K38" i="8"/>
  <c r="K28" i="8"/>
  <c r="AA30" i="8"/>
  <c r="AA26" i="8"/>
  <c r="AA36" i="8"/>
  <c r="AA32" i="8"/>
  <c r="AA34" i="8"/>
  <c r="AA42" i="8"/>
  <c r="AA40" i="8"/>
  <c r="AA38" i="8"/>
  <c r="AA24" i="8"/>
  <c r="O78" i="8"/>
  <c r="N7" i="8"/>
  <c r="O66" i="8"/>
  <c r="O105" i="8"/>
  <c r="O60" i="8"/>
  <c r="O111" i="8"/>
  <c r="O93" i="8"/>
  <c r="O72" i="8"/>
  <c r="O87" i="8"/>
  <c r="O99" i="8"/>
  <c r="O57" i="8"/>
  <c r="O69" i="8"/>
  <c r="O81" i="8"/>
  <c r="O84" i="8"/>
  <c r="O54" i="8"/>
  <c r="O108" i="8"/>
  <c r="O102" i="8"/>
  <c r="O96" i="8"/>
  <c r="O90" i="8"/>
  <c r="O63" i="8"/>
  <c r="O75" i="8"/>
  <c r="H57" i="8"/>
  <c r="H90" i="8"/>
  <c r="H84" i="8"/>
  <c r="H66" i="8"/>
  <c r="H102" i="8"/>
  <c r="H54" i="8"/>
  <c r="L63" i="8"/>
  <c r="L87" i="8"/>
  <c r="L72" i="8"/>
  <c r="L84" i="8"/>
  <c r="L96" i="8"/>
  <c r="L108" i="8"/>
  <c r="L66" i="8"/>
  <c r="L81" i="8"/>
  <c r="L57" i="8"/>
  <c r="L69" i="8"/>
  <c r="L90" i="8"/>
  <c r="L54" i="8"/>
  <c r="L93" i="8"/>
  <c r="L105" i="8"/>
  <c r="K7" i="8"/>
  <c r="L60" i="8"/>
  <c r="L102" i="8"/>
  <c r="L99" i="8"/>
  <c r="L111" i="8"/>
  <c r="L78" i="8"/>
  <c r="L75" i="8"/>
  <c r="P69" i="8"/>
  <c r="P105" i="8"/>
  <c r="P99" i="8"/>
  <c r="P63" i="8"/>
  <c r="P90" i="8"/>
  <c r="I84" i="8"/>
  <c r="I87" i="8"/>
  <c r="I75" i="8"/>
  <c r="I57" i="8"/>
  <c r="I63" i="8"/>
  <c r="M60" i="8"/>
  <c r="L7" i="8"/>
  <c r="M57" i="8"/>
  <c r="M69" i="8"/>
  <c r="M93" i="8"/>
  <c r="M105" i="8"/>
  <c r="M75" i="8"/>
  <c r="M99" i="8"/>
  <c r="M63" i="8"/>
  <c r="M66" i="8"/>
  <c r="M81" i="8"/>
  <c r="M72" i="8"/>
  <c r="M96" i="8"/>
  <c r="M54" i="8"/>
  <c r="M108" i="8"/>
  <c r="M111" i="8"/>
  <c r="M87" i="8"/>
  <c r="M90" i="8"/>
  <c r="M78" i="8"/>
  <c r="M84" i="8"/>
  <c r="M102" i="8"/>
  <c r="R93" i="8"/>
  <c r="R105" i="8"/>
  <c r="R60" i="8"/>
  <c r="R75" i="8"/>
  <c r="R99" i="8"/>
  <c r="Q7" i="8"/>
  <c r="R57" i="8"/>
  <c r="R69" i="8"/>
  <c r="R81" i="8"/>
  <c r="R84" i="8"/>
  <c r="R63" i="8"/>
  <c r="R78" i="8"/>
  <c r="R102" i="8"/>
  <c r="R111" i="8"/>
  <c r="R66" i="8"/>
  <c r="R108" i="8"/>
  <c r="R54" i="8"/>
  <c r="R87" i="8"/>
  <c r="R72" i="8"/>
  <c r="R96" i="8"/>
  <c r="R90" i="8"/>
  <c r="C12" i="8"/>
  <c r="F5" i="8"/>
  <c r="K81" i="8"/>
  <c r="K63" i="8"/>
  <c r="K60" i="8"/>
  <c r="K108" i="8"/>
  <c r="K90" i="8"/>
  <c r="K93" i="8"/>
  <c r="Q69" i="8"/>
  <c r="J81" i="8"/>
  <c r="J108" i="8"/>
  <c r="J60" i="8"/>
  <c r="J69" i="8"/>
  <c r="J78" i="8"/>
  <c r="J99" i="8"/>
  <c r="N72" i="8"/>
  <c r="N84" i="8"/>
  <c r="N96" i="8"/>
  <c r="N108" i="8"/>
  <c r="N66" i="8"/>
  <c r="N78" i="8"/>
  <c r="N102" i="8"/>
  <c r="N75" i="8"/>
  <c r="N93" i="8"/>
  <c r="N105" i="8"/>
  <c r="N60" i="8"/>
  <c r="M7" i="8"/>
  <c r="N57" i="8"/>
  <c r="N69" i="8"/>
  <c r="N99" i="8"/>
  <c r="N111" i="8"/>
  <c r="N54" i="8"/>
  <c r="N90" i="8"/>
  <c r="N81" i="8"/>
  <c r="N63" i="8"/>
  <c r="N87" i="8"/>
  <c r="M46" i="8"/>
  <c r="M42" i="8"/>
  <c r="M38" i="8"/>
  <c r="M34" i="8"/>
  <c r="M30" i="8"/>
  <c r="M26" i="8"/>
  <c r="M40" i="8"/>
  <c r="M36" i="8"/>
  <c r="M28" i="8"/>
  <c r="M32" i="8"/>
  <c r="M24" i="8"/>
  <c r="M44" i="8"/>
  <c r="V44" i="8"/>
  <c r="V40" i="8"/>
  <c r="V42" i="8"/>
  <c r="V36" i="8"/>
  <c r="V32" i="8"/>
  <c r="V28" i="8"/>
  <c r="V24" i="8"/>
  <c r="V46" i="8"/>
  <c r="V34" i="8"/>
  <c r="V26" i="8"/>
  <c r="V38" i="8"/>
  <c r="V30" i="8"/>
  <c r="H46" i="8"/>
  <c r="H42" i="8"/>
  <c r="H38" i="8"/>
  <c r="H40" i="8"/>
  <c r="H34" i="8"/>
  <c r="H30" i="8"/>
  <c r="H26" i="8"/>
  <c r="H44" i="8"/>
  <c r="H32" i="8"/>
  <c r="H24" i="8"/>
  <c r="H36" i="8"/>
  <c r="H28" i="8"/>
  <c r="E46" i="8"/>
  <c r="E42" i="8"/>
  <c r="E38" i="8"/>
  <c r="E34" i="8"/>
  <c r="E30" i="8"/>
  <c r="E26" i="8"/>
  <c r="E40" i="8"/>
  <c r="E36" i="8"/>
  <c r="E28" i="8"/>
  <c r="E44" i="8"/>
  <c r="E32" i="8"/>
  <c r="E24" i="8"/>
  <c r="N45" i="8"/>
  <c r="N41" i="8"/>
  <c r="N37" i="8"/>
  <c r="N33" i="8"/>
  <c r="N29" i="8"/>
  <c r="N25" i="8"/>
  <c r="N47" i="8"/>
  <c r="N39" i="8"/>
  <c r="N35" i="8"/>
  <c r="N27" i="8"/>
  <c r="N43" i="8"/>
  <c r="N31" i="8"/>
  <c r="AB47" i="8"/>
  <c r="AB43" i="8"/>
  <c r="AB39" i="8"/>
  <c r="AB35" i="8"/>
  <c r="AB31" i="8"/>
  <c r="AB27" i="8"/>
  <c r="AB41" i="8"/>
  <c r="AB29" i="8"/>
  <c r="AB45" i="8"/>
  <c r="AB33" i="8"/>
  <c r="AB25" i="8"/>
  <c r="AB37" i="8"/>
  <c r="Y46" i="8"/>
  <c r="Y42" i="8"/>
  <c r="Y38" i="8"/>
  <c r="Y34" i="8"/>
  <c r="Y30" i="8"/>
  <c r="Y26" i="8"/>
  <c r="Y44" i="8"/>
  <c r="Y32" i="8"/>
  <c r="Y24" i="8"/>
  <c r="Y40" i="8"/>
  <c r="Y36" i="8"/>
  <c r="Y28" i="8"/>
  <c r="M45" i="8"/>
  <c r="M41" i="8"/>
  <c r="M37" i="8"/>
  <c r="M43" i="8"/>
  <c r="M33" i="8"/>
  <c r="M29" i="8"/>
  <c r="M25" i="8"/>
  <c r="M47" i="8"/>
  <c r="M35" i="8"/>
  <c r="M27" i="8"/>
  <c r="M39" i="8"/>
  <c r="M31" i="8"/>
  <c r="V45" i="8"/>
  <c r="V41" i="8"/>
  <c r="V37" i="8"/>
  <c r="V33" i="8"/>
  <c r="V29" i="8"/>
  <c r="V25" i="8"/>
  <c r="V47" i="8"/>
  <c r="V39" i="8"/>
  <c r="V35" i="8"/>
  <c r="V27" i="8"/>
  <c r="V31" i="8"/>
  <c r="V43" i="8"/>
  <c r="Q45" i="8"/>
  <c r="Q41" i="8"/>
  <c r="Q37" i="8"/>
  <c r="Q47" i="8"/>
  <c r="Q39" i="8"/>
  <c r="Q33" i="8"/>
  <c r="Q29" i="8"/>
  <c r="Q25" i="8"/>
  <c r="Q43" i="8"/>
  <c r="Q31" i="8"/>
  <c r="Q27" i="8"/>
  <c r="Q35" i="8"/>
  <c r="H47" i="8"/>
  <c r="H43" i="8"/>
  <c r="H39" i="8"/>
  <c r="H35" i="8"/>
  <c r="H31" i="8"/>
  <c r="H27" i="8"/>
  <c r="H45" i="8"/>
  <c r="H37" i="8"/>
  <c r="H33" i="8"/>
  <c r="H25" i="8"/>
  <c r="H29" i="8"/>
  <c r="H41" i="8"/>
  <c r="E45" i="8"/>
  <c r="E41" i="8"/>
  <c r="E37" i="8"/>
  <c r="E43" i="8"/>
  <c r="E33" i="8"/>
  <c r="E29" i="8"/>
  <c r="E25" i="8"/>
  <c r="E39" i="8"/>
  <c r="E35" i="8"/>
  <c r="E27" i="8"/>
  <c r="E47" i="8"/>
  <c r="E31" i="8"/>
  <c r="N44" i="8"/>
  <c r="N40" i="8"/>
  <c r="N42" i="8"/>
  <c r="N36" i="8"/>
  <c r="N32" i="8"/>
  <c r="N28" i="8"/>
  <c r="N24" i="8"/>
  <c r="N38" i="8"/>
  <c r="N34" i="8"/>
  <c r="N26" i="8"/>
  <c r="N46" i="8"/>
  <c r="N30" i="8"/>
  <c r="AB46" i="8"/>
  <c r="AB42" i="8"/>
  <c r="AB38" i="8"/>
  <c r="AB44" i="8"/>
  <c r="AB36" i="8"/>
  <c r="AB34" i="8"/>
  <c r="AB30" i="8"/>
  <c r="AB26" i="8"/>
  <c r="AB40" i="8"/>
  <c r="AB28" i="8"/>
  <c r="AB24" i="8"/>
  <c r="AB32" i="8"/>
  <c r="Y45" i="8"/>
  <c r="Y41" i="8"/>
  <c r="Y37" i="8"/>
  <c r="Y47" i="8"/>
  <c r="Y39" i="8"/>
  <c r="Y33" i="8"/>
  <c r="Y29" i="8"/>
  <c r="Y25" i="8"/>
  <c r="Y31" i="8"/>
  <c r="Y43" i="8"/>
  <c r="Y27" i="8"/>
  <c r="Y35" i="8"/>
  <c r="Q46" i="8"/>
  <c r="Q42" i="8"/>
  <c r="Q38" i="8"/>
  <c r="Q34" i="8"/>
  <c r="Q30" i="8"/>
  <c r="Q26" i="8"/>
  <c r="Q44" i="8"/>
  <c r="Q32" i="8"/>
  <c r="Q24" i="8"/>
  <c r="Q36" i="8"/>
  <c r="Q28" i="8"/>
  <c r="Q40" i="8"/>
  <c r="P46" i="8"/>
  <c r="P42" i="8"/>
  <c r="P38" i="8"/>
  <c r="P40" i="8"/>
  <c r="P34" i="8"/>
  <c r="P30" i="8"/>
  <c r="P26" i="8"/>
  <c r="P32" i="8"/>
  <c r="P24" i="8"/>
  <c r="P44" i="8"/>
  <c r="P36" i="8"/>
  <c r="P28" i="8"/>
  <c r="F44" i="8"/>
  <c r="F40" i="8"/>
  <c r="F42" i="8"/>
  <c r="F36" i="8"/>
  <c r="F32" i="8"/>
  <c r="F28" i="8"/>
  <c r="F24" i="8"/>
  <c r="F46" i="8"/>
  <c r="F34" i="8"/>
  <c r="F26" i="8"/>
  <c r="F38" i="8"/>
  <c r="F30" i="8"/>
  <c r="T47" i="8"/>
  <c r="T43" i="8"/>
  <c r="T39" i="8"/>
  <c r="T35" i="8"/>
  <c r="T31" i="8"/>
  <c r="T27" i="8"/>
  <c r="T41" i="8"/>
  <c r="T29" i="8"/>
  <c r="T37" i="8"/>
  <c r="T33" i="8"/>
  <c r="T25" i="8"/>
  <c r="T45" i="8"/>
  <c r="J44" i="8"/>
  <c r="J40" i="8"/>
  <c r="J46" i="8"/>
  <c r="J38" i="8"/>
  <c r="J36" i="8"/>
  <c r="J32" i="8"/>
  <c r="J28" i="8"/>
  <c r="J24" i="8"/>
  <c r="J42" i="8"/>
  <c r="J30" i="8"/>
  <c r="J26" i="8"/>
  <c r="J34" i="8"/>
  <c r="X46" i="8"/>
  <c r="X42" i="8"/>
  <c r="X38" i="8"/>
  <c r="X40" i="8"/>
  <c r="X34" i="8"/>
  <c r="X30" i="8"/>
  <c r="X26" i="8"/>
  <c r="X44" i="8"/>
  <c r="X32" i="8"/>
  <c r="X24" i="8"/>
  <c r="X28" i="8"/>
  <c r="X36" i="8"/>
  <c r="U45" i="8"/>
  <c r="U41" i="8"/>
  <c r="U37" i="8"/>
  <c r="U43" i="8"/>
  <c r="U33" i="8"/>
  <c r="U29" i="8"/>
  <c r="U25" i="8"/>
  <c r="U39" i="8"/>
  <c r="U35" i="8"/>
  <c r="U27" i="8"/>
  <c r="U47" i="8"/>
  <c r="U31" i="8"/>
  <c r="L46" i="8"/>
  <c r="L42" i="8"/>
  <c r="L38" i="8"/>
  <c r="L44" i="8"/>
  <c r="L34" i="8"/>
  <c r="L30" i="8"/>
  <c r="L26" i="8"/>
  <c r="L40" i="8"/>
  <c r="L36" i="8"/>
  <c r="L28" i="8"/>
  <c r="L32" i="8"/>
  <c r="L24" i="8"/>
  <c r="I46" i="8"/>
  <c r="I42" i="8"/>
  <c r="I38" i="8"/>
  <c r="I34" i="8"/>
  <c r="I30" i="8"/>
  <c r="I26" i="8"/>
  <c r="I44" i="8"/>
  <c r="I32" i="8"/>
  <c r="I24" i="8"/>
  <c r="I40" i="8"/>
  <c r="I36" i="8"/>
  <c r="I28" i="8"/>
  <c r="R44" i="8"/>
  <c r="R40" i="8"/>
  <c r="R46" i="8"/>
  <c r="R38" i="8"/>
  <c r="R36" i="8"/>
  <c r="R32" i="8"/>
  <c r="R28" i="8"/>
  <c r="R24" i="8"/>
  <c r="R30" i="8"/>
  <c r="R42" i="8"/>
  <c r="R26" i="8"/>
  <c r="R34" i="8"/>
  <c r="P47" i="8"/>
  <c r="P43" i="8"/>
  <c r="P39" i="8"/>
  <c r="P35" i="8"/>
  <c r="P31" i="8"/>
  <c r="P27" i="8"/>
  <c r="P45" i="8"/>
  <c r="P37" i="8"/>
  <c r="P33" i="8"/>
  <c r="P25" i="8"/>
  <c r="P41" i="8"/>
  <c r="P29" i="8"/>
  <c r="F45" i="8"/>
  <c r="F41" i="8"/>
  <c r="F37" i="8"/>
  <c r="F33" i="8"/>
  <c r="F29" i="8"/>
  <c r="F25" i="8"/>
  <c r="F47" i="8"/>
  <c r="F39" i="8"/>
  <c r="F35" i="8"/>
  <c r="F27" i="8"/>
  <c r="F31" i="8"/>
  <c r="F43" i="8"/>
  <c r="T46" i="8"/>
  <c r="T42" i="8"/>
  <c r="T38" i="8"/>
  <c r="T44" i="8"/>
  <c r="T34" i="8"/>
  <c r="T30" i="8"/>
  <c r="T26" i="8"/>
  <c r="T36" i="8"/>
  <c r="T28" i="8"/>
  <c r="T40" i="8"/>
  <c r="T32" i="8"/>
  <c r="T24" i="8"/>
  <c r="J45" i="8"/>
  <c r="J41" i="8"/>
  <c r="J37" i="8"/>
  <c r="J33" i="8"/>
  <c r="J29" i="8"/>
  <c r="J25" i="8"/>
  <c r="J43" i="8"/>
  <c r="J31" i="8"/>
  <c r="J47" i="8"/>
  <c r="J35" i="8"/>
  <c r="J27" i="8"/>
  <c r="J39" i="8"/>
  <c r="X47" i="8"/>
  <c r="X43" i="8"/>
  <c r="X39" i="8"/>
  <c r="X35" i="8"/>
  <c r="X31" i="8"/>
  <c r="X27" i="8"/>
  <c r="X45" i="8"/>
  <c r="X37" i="8"/>
  <c r="X33" i="8"/>
  <c r="X25" i="8"/>
  <c r="X29" i="8"/>
  <c r="X41" i="8"/>
  <c r="U46" i="8"/>
  <c r="U42" i="8"/>
  <c r="U38" i="8"/>
  <c r="U34" i="8"/>
  <c r="U30" i="8"/>
  <c r="U26" i="8"/>
  <c r="U40" i="8"/>
  <c r="U36" i="8"/>
  <c r="U28" i="8"/>
  <c r="U44" i="8"/>
  <c r="U32" i="8"/>
  <c r="U24" i="8"/>
  <c r="L47" i="8"/>
  <c r="L43" i="8"/>
  <c r="L39" i="8"/>
  <c r="L35" i="8"/>
  <c r="L31" i="8"/>
  <c r="L27" i="8"/>
  <c r="L41" i="8"/>
  <c r="L29" i="8"/>
  <c r="L45" i="8"/>
  <c r="L33" i="8"/>
  <c r="L25" i="8"/>
  <c r="L37" i="8"/>
  <c r="I45" i="8"/>
  <c r="I41" i="8"/>
  <c r="I37" i="8"/>
  <c r="I47" i="8"/>
  <c r="I39" i="8"/>
  <c r="I33" i="8"/>
  <c r="I29" i="8"/>
  <c r="I25" i="8"/>
  <c r="I31" i="8"/>
  <c r="I43" i="8"/>
  <c r="I35" i="8"/>
  <c r="I27" i="8"/>
  <c r="R45" i="8"/>
  <c r="R41" i="8"/>
  <c r="R37" i="8"/>
  <c r="R33" i="8"/>
  <c r="R29" i="8"/>
  <c r="R25" i="8"/>
  <c r="R43" i="8"/>
  <c r="R31" i="8"/>
  <c r="R39" i="8"/>
  <c r="R35" i="8"/>
  <c r="R27" i="8"/>
  <c r="R47" i="8"/>
  <c r="I42" i="5"/>
  <c r="I34" i="5"/>
  <c r="Y42" i="5"/>
  <c r="Y34" i="5"/>
  <c r="L14" i="5"/>
  <c r="Q28" i="5"/>
  <c r="Q42" i="5" s="1"/>
  <c r="I29" i="5"/>
  <c r="Y29" i="5"/>
  <c r="AB39" i="5"/>
  <c r="T47" i="5"/>
  <c r="U28" i="5"/>
  <c r="M29" i="5"/>
  <c r="M51" i="5" s="1"/>
  <c r="AC29" i="5"/>
  <c r="AC51" i="5" s="1"/>
  <c r="P35" i="5"/>
  <c r="G5" i="5"/>
  <c r="K15" i="5" s="1"/>
  <c r="D14" i="5"/>
  <c r="T31" i="5"/>
  <c r="H43" i="5"/>
  <c r="H14" i="5"/>
  <c r="L39" i="5"/>
  <c r="X43" i="5"/>
  <c r="N29" i="5"/>
  <c r="N28" i="5"/>
  <c r="Z29" i="5"/>
  <c r="Z28" i="5"/>
  <c r="AC76" i="5"/>
  <c r="AC72" i="5"/>
  <c r="AC68" i="5"/>
  <c r="AC64" i="5"/>
  <c r="AC70" i="5"/>
  <c r="AC60" i="5"/>
  <c r="AC74" i="5"/>
  <c r="AC66" i="5"/>
  <c r="AC62" i="5"/>
  <c r="AC58" i="5"/>
  <c r="AC54" i="5"/>
  <c r="AC50" i="5"/>
  <c r="AC56" i="5"/>
  <c r="AC52" i="5"/>
  <c r="AC48" i="5"/>
  <c r="AC44" i="5"/>
  <c r="AC40" i="5"/>
  <c r="AC36" i="5"/>
  <c r="AC32" i="5"/>
  <c r="M30" i="5"/>
  <c r="AC30" i="5"/>
  <c r="M46" i="5"/>
  <c r="AC46" i="5"/>
  <c r="G77" i="5"/>
  <c r="G73" i="5"/>
  <c r="G69" i="5"/>
  <c r="G65" i="5"/>
  <c r="G75" i="5"/>
  <c r="G67" i="5"/>
  <c r="G61" i="5"/>
  <c r="G71" i="5"/>
  <c r="G55" i="5"/>
  <c r="G51" i="5"/>
  <c r="G59" i="5"/>
  <c r="G63" i="5"/>
  <c r="G53" i="5"/>
  <c r="G47" i="5"/>
  <c r="G43" i="5"/>
  <c r="G39" i="5"/>
  <c r="G35" i="5"/>
  <c r="G31" i="5"/>
  <c r="G49" i="5"/>
  <c r="G45" i="5"/>
  <c r="G41" i="5"/>
  <c r="G37" i="5"/>
  <c r="G33" i="5"/>
  <c r="G57" i="5"/>
  <c r="K77" i="5"/>
  <c r="K73" i="5"/>
  <c r="K69" i="5"/>
  <c r="K65" i="5"/>
  <c r="K71" i="5"/>
  <c r="K61" i="5"/>
  <c r="K75" i="5"/>
  <c r="K59" i="5"/>
  <c r="K67" i="5"/>
  <c r="K55" i="5"/>
  <c r="K51" i="5"/>
  <c r="K63" i="5"/>
  <c r="K49" i="5"/>
  <c r="K47" i="5"/>
  <c r="K43" i="5"/>
  <c r="K39" i="5"/>
  <c r="K35" i="5"/>
  <c r="K31" i="5"/>
  <c r="K57" i="5"/>
  <c r="K45" i="5"/>
  <c r="K41" i="5"/>
  <c r="K37" i="5"/>
  <c r="K33" i="5"/>
  <c r="O77" i="5"/>
  <c r="O73" i="5"/>
  <c r="O69" i="5"/>
  <c r="O65" i="5"/>
  <c r="O75" i="5"/>
  <c r="O67" i="5"/>
  <c r="O61" i="5"/>
  <c r="O71" i="5"/>
  <c r="O63" i="5"/>
  <c r="O55" i="5"/>
  <c r="O51" i="5"/>
  <c r="O59" i="5"/>
  <c r="O47" i="5"/>
  <c r="O43" i="5"/>
  <c r="O39" i="5"/>
  <c r="O35" i="5"/>
  <c r="O31" i="5"/>
  <c r="O57" i="5"/>
  <c r="O53" i="5"/>
  <c r="O45" i="5"/>
  <c r="O41" i="5"/>
  <c r="O37" i="5"/>
  <c r="O33" i="5"/>
  <c r="S77" i="5"/>
  <c r="S73" i="5"/>
  <c r="S69" i="5"/>
  <c r="S65" i="5"/>
  <c r="S71" i="5"/>
  <c r="S61" i="5"/>
  <c r="S67" i="5"/>
  <c r="S63" i="5"/>
  <c r="S59" i="5"/>
  <c r="S55" i="5"/>
  <c r="S51" i="5"/>
  <c r="S57" i="5"/>
  <c r="S47" i="5"/>
  <c r="S43" i="5"/>
  <c r="S39" i="5"/>
  <c r="S35" i="5"/>
  <c r="S31" i="5"/>
  <c r="S75" i="5"/>
  <c r="S53" i="5"/>
  <c r="S49" i="5"/>
  <c r="S45" i="5"/>
  <c r="S41" i="5"/>
  <c r="S37" i="5"/>
  <c r="S33" i="5"/>
  <c r="W77" i="5"/>
  <c r="W73" i="5"/>
  <c r="W69" i="5"/>
  <c r="W65" i="5"/>
  <c r="W75" i="5"/>
  <c r="W67" i="5"/>
  <c r="W61" i="5"/>
  <c r="W59" i="5"/>
  <c r="W57" i="5"/>
  <c r="W55" i="5"/>
  <c r="W51" i="5"/>
  <c r="W71" i="5"/>
  <c r="W53" i="5"/>
  <c r="W47" i="5"/>
  <c r="W43" i="5"/>
  <c r="W39" i="5"/>
  <c r="W35" i="5"/>
  <c r="W31" i="5"/>
  <c r="W49" i="5"/>
  <c r="W45" i="5"/>
  <c r="W41" i="5"/>
  <c r="W37" i="5"/>
  <c r="W33" i="5"/>
  <c r="W63" i="5"/>
  <c r="AA77" i="5"/>
  <c r="AA73" i="5"/>
  <c r="AA69" i="5"/>
  <c r="AA65" i="5"/>
  <c r="AA71" i="5"/>
  <c r="AA61" i="5"/>
  <c r="AA57" i="5"/>
  <c r="AA55" i="5"/>
  <c r="AA51" i="5"/>
  <c r="AA75" i="5"/>
  <c r="AA63" i="5"/>
  <c r="AA49" i="5"/>
  <c r="AA47" i="5"/>
  <c r="AA43" i="5"/>
  <c r="AA39" i="5"/>
  <c r="AA35" i="5"/>
  <c r="AA31" i="5"/>
  <c r="AA59" i="5"/>
  <c r="AA45" i="5"/>
  <c r="AA41" i="5"/>
  <c r="AA37" i="5"/>
  <c r="AA33" i="5"/>
  <c r="AA67" i="5"/>
  <c r="AA53" i="5"/>
  <c r="Q76" i="5"/>
  <c r="Q72" i="5"/>
  <c r="Q68" i="5"/>
  <c r="Q64" i="5"/>
  <c r="Q74" i="5"/>
  <c r="Q66" i="5"/>
  <c r="Q60" i="5"/>
  <c r="Q70" i="5"/>
  <c r="Q62" i="5"/>
  <c r="Q58" i="5"/>
  <c r="Q54" i="5"/>
  <c r="Q50" i="5"/>
  <c r="Q56" i="5"/>
  <c r="Q52" i="5"/>
  <c r="Q48" i="5"/>
  <c r="Q44" i="5"/>
  <c r="Q40" i="5"/>
  <c r="Q36" i="5"/>
  <c r="Q32" i="5"/>
  <c r="I75" i="5"/>
  <c r="I71" i="5"/>
  <c r="I67" i="5"/>
  <c r="I73" i="5"/>
  <c r="I65" i="5"/>
  <c r="I63" i="5"/>
  <c r="I59" i="5"/>
  <c r="I57" i="5"/>
  <c r="I53" i="5"/>
  <c r="I49" i="5"/>
  <c r="I77" i="5"/>
  <c r="I51" i="5"/>
  <c r="I45" i="5"/>
  <c r="I41" i="5"/>
  <c r="I37" i="5"/>
  <c r="I33" i="5"/>
  <c r="I69" i="5"/>
  <c r="I47" i="5"/>
  <c r="I43" i="5"/>
  <c r="I39" i="5"/>
  <c r="I35" i="5"/>
  <c r="I31" i="5"/>
  <c r="I61" i="5"/>
  <c r="I55" i="5"/>
  <c r="Y75" i="5"/>
  <c r="Y71" i="5"/>
  <c r="Y67" i="5"/>
  <c r="Y73" i="5"/>
  <c r="Y65" i="5"/>
  <c r="Y63" i="5"/>
  <c r="Y59" i="5"/>
  <c r="Y77" i="5"/>
  <c r="Y69" i="5"/>
  <c r="Y53" i="5"/>
  <c r="Y49" i="5"/>
  <c r="Y57" i="5"/>
  <c r="Y51" i="5"/>
  <c r="Y45" i="5"/>
  <c r="Y41" i="5"/>
  <c r="Y37" i="5"/>
  <c r="Y33" i="5"/>
  <c r="Y61" i="5"/>
  <c r="Y47" i="5"/>
  <c r="Y43" i="5"/>
  <c r="Y39" i="5"/>
  <c r="Y35" i="5"/>
  <c r="Y31" i="5"/>
  <c r="Y55" i="5"/>
  <c r="Q30" i="5"/>
  <c r="H31" i="5"/>
  <c r="X31" i="5"/>
  <c r="M34" i="5"/>
  <c r="AC34" i="5"/>
  <c r="T35" i="5"/>
  <c r="I38" i="5"/>
  <c r="Y38" i="5"/>
  <c r="Q46" i="5"/>
  <c r="H47" i="5"/>
  <c r="O49" i="5"/>
  <c r="J29" i="5"/>
  <c r="J28" i="5"/>
  <c r="U75" i="5"/>
  <c r="U71" i="5"/>
  <c r="U67" i="5"/>
  <c r="U77" i="5"/>
  <c r="U69" i="5"/>
  <c r="U63" i="5"/>
  <c r="U59" i="5"/>
  <c r="U61" i="5"/>
  <c r="U73" i="5"/>
  <c r="U57" i="5"/>
  <c r="U53" i="5"/>
  <c r="U49" i="5"/>
  <c r="U65" i="5"/>
  <c r="U55" i="5"/>
  <c r="U45" i="5"/>
  <c r="U41" i="5"/>
  <c r="U37" i="5"/>
  <c r="U33" i="5"/>
  <c r="U51" i="5"/>
  <c r="U47" i="5"/>
  <c r="U43" i="5"/>
  <c r="U39" i="5"/>
  <c r="U35" i="5"/>
  <c r="U31" i="5"/>
  <c r="L77" i="5"/>
  <c r="L73" i="5"/>
  <c r="L69" i="5"/>
  <c r="L65" i="5"/>
  <c r="L71" i="5"/>
  <c r="L61" i="5"/>
  <c r="L75" i="5"/>
  <c r="L67" i="5"/>
  <c r="L63" i="5"/>
  <c r="L59" i="5"/>
  <c r="L55" i="5"/>
  <c r="L51" i="5"/>
  <c r="L57" i="5"/>
  <c r="L53" i="5"/>
  <c r="L49" i="5"/>
  <c r="L45" i="5"/>
  <c r="L41" i="5"/>
  <c r="L37" i="5"/>
  <c r="L33" i="5"/>
  <c r="P77" i="5"/>
  <c r="P73" i="5"/>
  <c r="P69" i="5"/>
  <c r="P65" i="5"/>
  <c r="P75" i="5"/>
  <c r="P67" i="5"/>
  <c r="P61" i="5"/>
  <c r="P71" i="5"/>
  <c r="P63" i="5"/>
  <c r="P59" i="5"/>
  <c r="P55" i="5"/>
  <c r="P51" i="5"/>
  <c r="P57" i="5"/>
  <c r="P53" i="5"/>
  <c r="P49" i="5"/>
  <c r="P45" i="5"/>
  <c r="P41" i="5"/>
  <c r="P37" i="5"/>
  <c r="P33" i="5"/>
  <c r="X77" i="5"/>
  <c r="X73" i="5"/>
  <c r="X69" i="5"/>
  <c r="X65" i="5"/>
  <c r="X75" i="5"/>
  <c r="X67" i="5"/>
  <c r="X61" i="5"/>
  <c r="X71" i="5"/>
  <c r="X63" i="5"/>
  <c r="X59" i="5"/>
  <c r="X55" i="5"/>
  <c r="X51" i="5"/>
  <c r="X53" i="5"/>
  <c r="X49" i="5"/>
  <c r="X45" i="5"/>
  <c r="X41" i="5"/>
  <c r="X37" i="5"/>
  <c r="X33" i="5"/>
  <c r="X57" i="5"/>
  <c r="AB77" i="5"/>
  <c r="AB73" i="5"/>
  <c r="AB69" i="5"/>
  <c r="AB65" i="5"/>
  <c r="AB71" i="5"/>
  <c r="AB61" i="5"/>
  <c r="AB75" i="5"/>
  <c r="AB67" i="5"/>
  <c r="AB63" i="5"/>
  <c r="AB59" i="5"/>
  <c r="AB55" i="5"/>
  <c r="AB51" i="5"/>
  <c r="AB57" i="5"/>
  <c r="AB53" i="5"/>
  <c r="AB49" i="5"/>
  <c r="AB45" i="5"/>
  <c r="AB41" i="5"/>
  <c r="AB37" i="5"/>
  <c r="AB33" i="5"/>
  <c r="J15" i="5"/>
  <c r="F15" i="5"/>
  <c r="B15" i="5"/>
  <c r="M15" i="5"/>
  <c r="I15" i="5"/>
  <c r="E15" i="5"/>
  <c r="L15" i="5"/>
  <c r="H15" i="5"/>
  <c r="D15" i="5"/>
  <c r="N14" i="5"/>
  <c r="B6" i="5"/>
  <c r="C15" i="5"/>
  <c r="U76" i="5"/>
  <c r="U72" i="5"/>
  <c r="U68" i="5"/>
  <c r="U64" i="5"/>
  <c r="U70" i="5"/>
  <c r="U60" i="5"/>
  <c r="U74" i="5"/>
  <c r="U66" i="5"/>
  <c r="U62" i="5"/>
  <c r="U58" i="5"/>
  <c r="U54" i="5"/>
  <c r="U50" i="5"/>
  <c r="U56" i="5"/>
  <c r="U52" i="5"/>
  <c r="U48" i="5"/>
  <c r="U44" i="5"/>
  <c r="U40" i="5"/>
  <c r="U36" i="5"/>
  <c r="U32" i="5"/>
  <c r="M75" i="5"/>
  <c r="M71" i="5"/>
  <c r="M67" i="5"/>
  <c r="M77" i="5"/>
  <c r="M69" i="5"/>
  <c r="M63" i="5"/>
  <c r="M59" i="5"/>
  <c r="M57" i="5"/>
  <c r="M53" i="5"/>
  <c r="M49" i="5"/>
  <c r="M73" i="5"/>
  <c r="M61" i="5"/>
  <c r="M45" i="5"/>
  <c r="M41" i="5"/>
  <c r="M37" i="5"/>
  <c r="M33" i="5"/>
  <c r="M65" i="5"/>
  <c r="M55" i="5"/>
  <c r="M47" i="5"/>
  <c r="M43" i="5"/>
  <c r="M39" i="5"/>
  <c r="M35" i="5"/>
  <c r="M31" i="5"/>
  <c r="AC75" i="5"/>
  <c r="AC71" i="5"/>
  <c r="AC67" i="5"/>
  <c r="AC77" i="5"/>
  <c r="AC69" i="5"/>
  <c r="AC63" i="5"/>
  <c r="AC59" i="5"/>
  <c r="AC73" i="5"/>
  <c r="AC57" i="5"/>
  <c r="AC65" i="5"/>
  <c r="AC53" i="5"/>
  <c r="AC49" i="5"/>
  <c r="AC61" i="5"/>
  <c r="AC45" i="5"/>
  <c r="AC41" i="5"/>
  <c r="AC37" i="5"/>
  <c r="AC33" i="5"/>
  <c r="AC55" i="5"/>
  <c r="AC47" i="5"/>
  <c r="AC43" i="5"/>
  <c r="AC39" i="5"/>
  <c r="AC35" i="5"/>
  <c r="AC31" i="5"/>
  <c r="U30" i="5"/>
  <c r="L31" i="5"/>
  <c r="AB31" i="5"/>
  <c r="Q34" i="5"/>
  <c r="X35" i="5"/>
  <c r="AC38" i="5"/>
  <c r="P43" i="5"/>
  <c r="U46" i="5"/>
  <c r="L47" i="5"/>
  <c r="AB47" i="5"/>
  <c r="F29" i="5"/>
  <c r="F28" i="5"/>
  <c r="R29" i="5"/>
  <c r="R28" i="5"/>
  <c r="V29" i="5"/>
  <c r="V28" i="5"/>
  <c r="M76" i="5"/>
  <c r="M72" i="5"/>
  <c r="M68" i="5"/>
  <c r="M70" i="5"/>
  <c r="M64" i="5"/>
  <c r="M60" i="5"/>
  <c r="M74" i="5"/>
  <c r="M66" i="5"/>
  <c r="M62" i="5"/>
  <c r="M58" i="5"/>
  <c r="M54" i="5"/>
  <c r="M50" i="5"/>
  <c r="M56" i="5"/>
  <c r="M52" i="5"/>
  <c r="M48" i="5"/>
  <c r="M44" i="5"/>
  <c r="M40" i="5"/>
  <c r="M36" i="5"/>
  <c r="M32" i="5"/>
  <c r="H77" i="5"/>
  <c r="H73" i="5"/>
  <c r="H69" i="5"/>
  <c r="H65" i="5"/>
  <c r="H75" i="5"/>
  <c r="H67" i="5"/>
  <c r="H61" i="5"/>
  <c r="H71" i="5"/>
  <c r="H63" i="5"/>
  <c r="H59" i="5"/>
  <c r="H55" i="5"/>
  <c r="H51" i="5"/>
  <c r="H57" i="5"/>
  <c r="H53" i="5"/>
  <c r="H49" i="5"/>
  <c r="H45" i="5"/>
  <c r="H41" i="5"/>
  <c r="H37" i="5"/>
  <c r="H33" i="5"/>
  <c r="T77" i="5"/>
  <c r="T73" i="5"/>
  <c r="T69" i="5"/>
  <c r="T65" i="5"/>
  <c r="T71" i="5"/>
  <c r="T61" i="5"/>
  <c r="T75" i="5"/>
  <c r="T67" i="5"/>
  <c r="T63" i="5"/>
  <c r="T59" i="5"/>
  <c r="T55" i="5"/>
  <c r="T51" i="5"/>
  <c r="T57" i="5"/>
  <c r="T53" i="5"/>
  <c r="T49" i="5"/>
  <c r="T45" i="5"/>
  <c r="T41" i="5"/>
  <c r="T37" i="5"/>
  <c r="T33" i="5"/>
  <c r="H8" i="5"/>
  <c r="J8" i="5" s="1"/>
  <c r="G8" i="5" s="1"/>
  <c r="G19" i="5" s="1"/>
  <c r="H9" i="5"/>
  <c r="J9" i="5" s="1"/>
  <c r="G9" i="5" s="1"/>
  <c r="G20" i="5" s="1"/>
  <c r="N13" i="5"/>
  <c r="C6" i="5" s="1"/>
  <c r="G15" i="5"/>
  <c r="I76" i="5"/>
  <c r="I72" i="5"/>
  <c r="I68" i="5"/>
  <c r="I74" i="5"/>
  <c r="I66" i="5"/>
  <c r="I64" i="5"/>
  <c r="I60" i="5"/>
  <c r="I70" i="5"/>
  <c r="I62" i="5"/>
  <c r="I58" i="5"/>
  <c r="I54" i="5"/>
  <c r="I50" i="5"/>
  <c r="I56" i="5"/>
  <c r="I52" i="5"/>
  <c r="I48" i="5"/>
  <c r="I44" i="5"/>
  <c r="I40" i="5"/>
  <c r="I36" i="5"/>
  <c r="I32" i="5"/>
  <c r="Y76" i="5"/>
  <c r="Y72" i="5"/>
  <c r="Y68" i="5"/>
  <c r="Y64" i="5"/>
  <c r="Y74" i="5"/>
  <c r="Y66" i="5"/>
  <c r="Y60" i="5"/>
  <c r="Y70" i="5"/>
  <c r="Y62" i="5"/>
  <c r="Y58" i="5"/>
  <c r="Y54" i="5"/>
  <c r="Y50" i="5"/>
  <c r="Y56" i="5"/>
  <c r="Y52" i="5"/>
  <c r="Y48" i="5"/>
  <c r="Y44" i="5"/>
  <c r="Y40" i="5"/>
  <c r="Y36" i="5"/>
  <c r="Y32" i="5"/>
  <c r="Q75" i="5"/>
  <c r="Q71" i="5"/>
  <c r="Q67" i="5"/>
  <c r="Q73" i="5"/>
  <c r="Q65" i="5"/>
  <c r="Q63" i="5"/>
  <c r="Q59" i="5"/>
  <c r="Q77" i="5"/>
  <c r="Q61" i="5"/>
  <c r="Q57" i="5"/>
  <c r="Q53" i="5"/>
  <c r="Q49" i="5"/>
  <c r="Q69" i="5"/>
  <c r="Q45" i="5"/>
  <c r="Q41" i="5"/>
  <c r="Q37" i="5"/>
  <c r="Q33" i="5"/>
  <c r="Q55" i="5"/>
  <c r="Q51" i="5"/>
  <c r="Q47" i="5"/>
  <c r="Q43" i="5"/>
  <c r="Q39" i="5"/>
  <c r="Q35" i="5"/>
  <c r="Q31" i="5"/>
  <c r="I30" i="5"/>
  <c r="Y30" i="5"/>
  <c r="P31" i="5"/>
  <c r="U34" i="5"/>
  <c r="L35" i="5"/>
  <c r="AB35" i="5"/>
  <c r="Q38" i="5"/>
  <c r="H39" i="5"/>
  <c r="X39" i="5"/>
  <c r="M42" i="5"/>
  <c r="AC42" i="5"/>
  <c r="T43" i="5"/>
  <c r="I46" i="5"/>
  <c r="Y46" i="5"/>
  <c r="P47" i="5"/>
  <c r="K53" i="5"/>
  <c r="E14" i="5"/>
  <c r="I14" i="5"/>
  <c r="M14" i="5"/>
  <c r="B14" i="5"/>
  <c r="F14" i="5"/>
  <c r="J14" i="5"/>
  <c r="G28" i="5"/>
  <c r="K28" i="5"/>
  <c r="O28" i="5"/>
  <c r="S28" i="5"/>
  <c r="W28" i="5"/>
  <c r="AA28" i="5"/>
  <c r="C14" i="5"/>
  <c r="G14" i="5"/>
  <c r="H28" i="5"/>
  <c r="L28" i="5"/>
  <c r="P28" i="5"/>
  <c r="T28" i="5"/>
  <c r="X28" i="5"/>
  <c r="AB28" i="5"/>
  <c r="B143" i="27" l="1"/>
  <c r="T8" i="31" s="1"/>
  <c r="T10" i="31" s="1"/>
  <c r="B139" i="27"/>
  <c r="F7" i="28" s="1"/>
  <c r="I75" i="11"/>
  <c r="I78" i="11"/>
  <c r="Q108" i="8"/>
  <c r="H66" i="11"/>
  <c r="N81" i="11"/>
  <c r="Q66" i="8"/>
  <c r="H96" i="11"/>
  <c r="O108" i="11"/>
  <c r="N84" i="11"/>
  <c r="H69" i="11"/>
  <c r="J111" i="8"/>
  <c r="J54" i="8"/>
  <c r="I7" i="8"/>
  <c r="J105" i="8"/>
  <c r="J96" i="8"/>
  <c r="K57" i="8"/>
  <c r="K102" i="8"/>
  <c r="K96" i="8"/>
  <c r="K87" i="8"/>
  <c r="K111" i="8"/>
  <c r="I81" i="8"/>
  <c r="I90" i="8"/>
  <c r="I54" i="8"/>
  <c r="I93" i="8"/>
  <c r="I60" i="8"/>
  <c r="I72" i="8"/>
  <c r="P66" i="8"/>
  <c r="P111" i="8"/>
  <c r="P75" i="8"/>
  <c r="P93" i="8"/>
  <c r="P54" i="8"/>
  <c r="H111" i="8"/>
  <c r="H108" i="8"/>
  <c r="G7" i="8"/>
  <c r="H78" i="8"/>
  <c r="H87" i="8"/>
  <c r="H105" i="11"/>
  <c r="H75" i="11"/>
  <c r="H99" i="11"/>
  <c r="O84" i="11"/>
  <c r="N87" i="11"/>
  <c r="N63" i="11"/>
  <c r="N69" i="11"/>
  <c r="J57" i="8"/>
  <c r="J90" i="8"/>
  <c r="J87" i="8"/>
  <c r="J93" i="8"/>
  <c r="J72" i="8"/>
  <c r="K69" i="8"/>
  <c r="K66" i="8"/>
  <c r="K84" i="8"/>
  <c r="K78" i="8"/>
  <c r="K99" i="8"/>
  <c r="I69" i="8"/>
  <c r="I111" i="8"/>
  <c r="I105" i="8"/>
  <c r="I102" i="8"/>
  <c r="I108" i="8"/>
  <c r="P78" i="8"/>
  <c r="P102" i="8"/>
  <c r="P108" i="8"/>
  <c r="P87" i="8"/>
  <c r="P81" i="8"/>
  <c r="O7" i="8"/>
  <c r="H60" i="8"/>
  <c r="H96" i="8"/>
  <c r="H81" i="8"/>
  <c r="H69" i="8"/>
  <c r="H105" i="8"/>
  <c r="H102" i="11"/>
  <c r="H54" i="11"/>
  <c r="O78" i="11"/>
  <c r="N108" i="11"/>
  <c r="N54" i="11"/>
  <c r="N99" i="11"/>
  <c r="J102" i="8"/>
  <c r="J66" i="8"/>
  <c r="J75" i="8"/>
  <c r="J84" i="8"/>
  <c r="K105" i="8"/>
  <c r="K54" i="8"/>
  <c r="K72" i="8"/>
  <c r="J7" i="8"/>
  <c r="H7" i="8"/>
  <c r="I99" i="8"/>
  <c r="I66" i="8"/>
  <c r="I78" i="8"/>
  <c r="P84" i="8"/>
  <c r="P72" i="8"/>
  <c r="P96" i="8"/>
  <c r="P60" i="8"/>
  <c r="H75" i="8"/>
  <c r="H93" i="8"/>
  <c r="H63" i="8"/>
  <c r="H99" i="8"/>
  <c r="H108" i="11"/>
  <c r="H60" i="11"/>
  <c r="N72" i="11"/>
  <c r="N57" i="11"/>
  <c r="Q81" i="8"/>
  <c r="P108" i="11"/>
  <c r="P93" i="11"/>
  <c r="P72" i="11"/>
  <c r="O7" i="11"/>
  <c r="P105" i="11"/>
  <c r="P63" i="11"/>
  <c r="H84" i="11"/>
  <c r="H57" i="11"/>
  <c r="H111" i="11"/>
  <c r="G7" i="11"/>
  <c r="H78" i="11"/>
  <c r="K96" i="11"/>
  <c r="K57" i="11"/>
  <c r="O63" i="11"/>
  <c r="N90" i="11"/>
  <c r="N96" i="11"/>
  <c r="M7" i="11"/>
  <c r="N111" i="11"/>
  <c r="N75" i="11"/>
  <c r="M102" i="11"/>
  <c r="M72" i="11"/>
  <c r="M93" i="11"/>
  <c r="M78" i="11"/>
  <c r="L7" i="11"/>
  <c r="P96" i="11"/>
  <c r="P84" i="11"/>
  <c r="P60" i="11"/>
  <c r="P102" i="11"/>
  <c r="P81" i="11"/>
  <c r="K63" i="11"/>
  <c r="M60" i="11"/>
  <c r="M96" i="11"/>
  <c r="M99" i="11"/>
  <c r="M57" i="11"/>
  <c r="M63" i="11"/>
  <c r="M105" i="11"/>
  <c r="Q93" i="8"/>
  <c r="P57" i="11"/>
  <c r="P69" i="11"/>
  <c r="P90" i="11"/>
  <c r="P87" i="11"/>
  <c r="H81" i="11"/>
  <c r="H90" i="11"/>
  <c r="H72" i="11"/>
  <c r="H63" i="11"/>
  <c r="H93" i="11"/>
  <c r="J7" i="11"/>
  <c r="O96" i="11"/>
  <c r="N102" i="11"/>
  <c r="N60" i="11"/>
  <c r="N78" i="11"/>
  <c r="N105" i="11"/>
  <c r="M69" i="11"/>
  <c r="M54" i="11"/>
  <c r="M108" i="11"/>
  <c r="M75" i="11"/>
  <c r="P7" i="11"/>
  <c r="Q87" i="11"/>
  <c r="Q78" i="8"/>
  <c r="Q99" i="8"/>
  <c r="K105" i="11"/>
  <c r="K102" i="11"/>
  <c r="K54" i="11"/>
  <c r="K78" i="11"/>
  <c r="K87" i="11"/>
  <c r="O93" i="11"/>
  <c r="O81" i="11"/>
  <c r="O60" i="11"/>
  <c r="O72" i="11"/>
  <c r="O102" i="11"/>
  <c r="O54" i="11"/>
  <c r="Q108" i="11"/>
  <c r="Q105" i="11"/>
  <c r="Q111" i="11"/>
  <c r="K66" i="11"/>
  <c r="K93" i="11"/>
  <c r="K84" i="11"/>
  <c r="K69" i="11"/>
  <c r="K60" i="11"/>
  <c r="O111" i="11"/>
  <c r="O69" i="11"/>
  <c r="O57" i="11"/>
  <c r="O99" i="11"/>
  <c r="O105" i="11"/>
  <c r="Q75" i="11"/>
  <c r="Q54" i="11"/>
  <c r="Q69" i="11"/>
  <c r="Q105" i="8"/>
  <c r="Q72" i="8"/>
  <c r="K81" i="11"/>
  <c r="K108" i="11"/>
  <c r="K75" i="11"/>
  <c r="K111" i="11"/>
  <c r="N7" i="11"/>
  <c r="O90" i="11"/>
  <c r="O87" i="11"/>
  <c r="O66" i="11"/>
  <c r="Q72" i="11"/>
  <c r="Q57" i="11"/>
  <c r="Q84" i="11"/>
  <c r="Q90" i="11"/>
  <c r="Q93" i="11"/>
  <c r="Q102" i="11"/>
  <c r="Q78" i="11"/>
  <c r="Q96" i="11"/>
  <c r="Q81" i="11"/>
  <c r="Q63" i="11"/>
  <c r="Q60" i="11"/>
  <c r="Q66" i="11"/>
  <c r="Q54" i="8"/>
  <c r="Q90" i="8"/>
  <c r="R114" i="11"/>
  <c r="I114" i="11"/>
  <c r="L114" i="11"/>
  <c r="F7" i="11"/>
  <c r="G60" i="11"/>
  <c r="G66" i="11"/>
  <c r="G54" i="11"/>
  <c r="G87" i="11"/>
  <c r="G99" i="11"/>
  <c r="G111" i="11"/>
  <c r="G78" i="11"/>
  <c r="G75" i="11"/>
  <c r="G81" i="11"/>
  <c r="G63" i="11"/>
  <c r="G108" i="11"/>
  <c r="G69" i="11"/>
  <c r="G102" i="11"/>
  <c r="G57" i="11"/>
  <c r="G84" i="11"/>
  <c r="G93" i="11"/>
  <c r="G90" i="11"/>
  <c r="G105" i="11"/>
  <c r="G72" i="11"/>
  <c r="G96" i="11"/>
  <c r="N114" i="11"/>
  <c r="J114" i="11"/>
  <c r="C14" i="11"/>
  <c r="C16" i="11" s="1"/>
  <c r="C13" i="11"/>
  <c r="C15" i="11" s="1"/>
  <c r="Q75" i="8"/>
  <c r="Q87" i="8"/>
  <c r="Q63" i="8"/>
  <c r="Q60" i="8"/>
  <c r="Q57" i="8"/>
  <c r="Q84" i="8"/>
  <c r="Q102" i="8"/>
  <c r="Q96" i="8"/>
  <c r="P7" i="8"/>
  <c r="BA26" i="10"/>
  <c r="O57" i="10"/>
  <c r="O81" i="10"/>
  <c r="O72" i="10"/>
  <c r="O84" i="10"/>
  <c r="O90" i="10"/>
  <c r="O105" i="10"/>
  <c r="O108" i="10"/>
  <c r="O99" i="10"/>
  <c r="O78" i="10"/>
  <c r="O102" i="10"/>
  <c r="O60" i="10"/>
  <c r="O69" i="10"/>
  <c r="O66" i="10"/>
  <c r="O75" i="10"/>
  <c r="O54" i="10"/>
  <c r="O93" i="10"/>
  <c r="O96" i="10"/>
  <c r="O87" i="10"/>
  <c r="O111" i="10"/>
  <c r="O63" i="10"/>
  <c r="N7" i="10"/>
  <c r="R105" i="10"/>
  <c r="R75" i="10"/>
  <c r="R57" i="10"/>
  <c r="R96" i="10"/>
  <c r="R66" i="10"/>
  <c r="R78" i="10"/>
  <c r="R69" i="10"/>
  <c r="R81" i="10"/>
  <c r="R93" i="10"/>
  <c r="R87" i="10"/>
  <c r="R111" i="10"/>
  <c r="R90" i="10"/>
  <c r="R72" i="10"/>
  <c r="R99" i="10"/>
  <c r="R63" i="10"/>
  <c r="R54" i="10"/>
  <c r="R108" i="10"/>
  <c r="R60" i="10"/>
  <c r="R84" i="10"/>
  <c r="R114" i="10"/>
  <c r="R102" i="10"/>
  <c r="Q7" i="10"/>
  <c r="L108" i="10"/>
  <c r="L54" i="10"/>
  <c r="L87" i="10"/>
  <c r="L102" i="10"/>
  <c r="L66" i="10"/>
  <c r="K7" i="10"/>
  <c r="L93" i="10"/>
  <c r="L75" i="10"/>
  <c r="L111" i="10"/>
  <c r="L57" i="10"/>
  <c r="L72" i="10"/>
  <c r="L84" i="10"/>
  <c r="L96" i="10"/>
  <c r="L60" i="10"/>
  <c r="L63" i="10"/>
  <c r="L69" i="10"/>
  <c r="L81" i="10"/>
  <c r="L105" i="10"/>
  <c r="L99" i="10"/>
  <c r="L78" i="10"/>
  <c r="L90" i="10"/>
  <c r="N87" i="10"/>
  <c r="N69" i="10"/>
  <c r="N93" i="10"/>
  <c r="N96" i="10"/>
  <c r="N111" i="10"/>
  <c r="N66" i="10"/>
  <c r="N81" i="10"/>
  <c r="N72" i="10"/>
  <c r="N84" i="10"/>
  <c r="N60" i="10"/>
  <c r="N90" i="10"/>
  <c r="N105" i="10"/>
  <c r="N63" i="10"/>
  <c r="N108" i="10"/>
  <c r="N99" i="10"/>
  <c r="N78" i="10"/>
  <c r="N102" i="10"/>
  <c r="N57" i="10"/>
  <c r="N54" i="10"/>
  <c r="N75" i="10"/>
  <c r="M7" i="10"/>
  <c r="M81" i="10"/>
  <c r="M105" i="10"/>
  <c r="M63" i="10"/>
  <c r="M99" i="10"/>
  <c r="M78" i="10"/>
  <c r="M90" i="10"/>
  <c r="M54" i="10"/>
  <c r="M57" i="10"/>
  <c r="M60" i="10"/>
  <c r="M108" i="10"/>
  <c r="M111" i="10"/>
  <c r="M102" i="10"/>
  <c r="M69" i="10"/>
  <c r="M93" i="10"/>
  <c r="M75" i="10"/>
  <c r="M66" i="10"/>
  <c r="M72" i="10"/>
  <c r="M84" i="10"/>
  <c r="M96" i="10"/>
  <c r="M87" i="10"/>
  <c r="L7" i="10"/>
  <c r="K57" i="10"/>
  <c r="K96" i="10"/>
  <c r="K87" i="10"/>
  <c r="K66" i="10"/>
  <c r="K54" i="10"/>
  <c r="K69" i="10"/>
  <c r="K81" i="10"/>
  <c r="K93" i="10"/>
  <c r="K111" i="10"/>
  <c r="K90" i="10"/>
  <c r="K72" i="10"/>
  <c r="K84" i="10"/>
  <c r="K108" i="10"/>
  <c r="K102" i="10"/>
  <c r="K63" i="10"/>
  <c r="K60" i="10"/>
  <c r="K105" i="10"/>
  <c r="K75" i="10"/>
  <c r="K99" i="10"/>
  <c r="K78" i="10"/>
  <c r="J7" i="10"/>
  <c r="P60" i="10"/>
  <c r="P69" i="10"/>
  <c r="P93" i="10"/>
  <c r="P66" i="10"/>
  <c r="P75" i="10"/>
  <c r="P111" i="10"/>
  <c r="P72" i="10"/>
  <c r="P84" i="10"/>
  <c r="P96" i="10"/>
  <c r="P54" i="10"/>
  <c r="P81" i="10"/>
  <c r="P105" i="10"/>
  <c r="P99" i="10"/>
  <c r="P78" i="10"/>
  <c r="P90" i="10"/>
  <c r="P57" i="10"/>
  <c r="P108" i="10"/>
  <c r="P87" i="10"/>
  <c r="P102" i="10"/>
  <c r="P63" i="10"/>
  <c r="O7" i="10"/>
  <c r="H57" i="10"/>
  <c r="H81" i="10"/>
  <c r="H105" i="10"/>
  <c r="H63" i="10"/>
  <c r="H99" i="10"/>
  <c r="H60" i="10"/>
  <c r="H78" i="10"/>
  <c r="H90" i="10"/>
  <c r="G7" i="10"/>
  <c r="H69" i="10"/>
  <c r="H108" i="10"/>
  <c r="H87" i="10"/>
  <c r="H102" i="10"/>
  <c r="H66" i="10"/>
  <c r="H93" i="10"/>
  <c r="H75" i="10"/>
  <c r="H111" i="10"/>
  <c r="H72" i="10"/>
  <c r="H84" i="10"/>
  <c r="H96" i="10"/>
  <c r="H54" i="10"/>
  <c r="J84" i="10"/>
  <c r="J108" i="10"/>
  <c r="J99" i="10"/>
  <c r="J102" i="10"/>
  <c r="J60" i="10"/>
  <c r="J78" i="10"/>
  <c r="J57" i="10"/>
  <c r="J105" i="10"/>
  <c r="J66" i="10"/>
  <c r="J75" i="10"/>
  <c r="J87" i="10"/>
  <c r="J72" i="10"/>
  <c r="J96" i="10"/>
  <c r="J63" i="10"/>
  <c r="J54" i="10"/>
  <c r="J69" i="10"/>
  <c r="J81" i="10"/>
  <c r="J93" i="10"/>
  <c r="J111" i="10"/>
  <c r="J90" i="10"/>
  <c r="I7" i="10"/>
  <c r="I54" i="10"/>
  <c r="I72" i="10"/>
  <c r="I84" i="10"/>
  <c r="I96" i="10"/>
  <c r="I81" i="10"/>
  <c r="I105" i="10"/>
  <c r="I63" i="10"/>
  <c r="I99" i="10"/>
  <c r="I78" i="10"/>
  <c r="I90" i="10"/>
  <c r="I57" i="10"/>
  <c r="I60" i="10"/>
  <c r="I108" i="10"/>
  <c r="I87" i="10"/>
  <c r="I111" i="10"/>
  <c r="I102" i="10"/>
  <c r="I69" i="10"/>
  <c r="I93" i="10"/>
  <c r="I75" i="10"/>
  <c r="I66" i="10"/>
  <c r="H7" i="10"/>
  <c r="BA24" i="10"/>
  <c r="BA42" i="10"/>
  <c r="BA25" i="10"/>
  <c r="BA29" i="10"/>
  <c r="BA41" i="10"/>
  <c r="BA38" i="10"/>
  <c r="BA28" i="10"/>
  <c r="BA34" i="10"/>
  <c r="BA31" i="10"/>
  <c r="BA33" i="10"/>
  <c r="BA47" i="10"/>
  <c r="BA46" i="10"/>
  <c r="BA32" i="10"/>
  <c r="BA30" i="10"/>
  <c r="BA45" i="10"/>
  <c r="BA43" i="10"/>
  <c r="BA35" i="10"/>
  <c r="BA44" i="10"/>
  <c r="BA36" i="10"/>
  <c r="BA40" i="10"/>
  <c r="BA27" i="10"/>
  <c r="BA37" i="10"/>
  <c r="BA39" i="10"/>
  <c r="P7" i="10"/>
  <c r="Q72" i="10"/>
  <c r="Q96" i="10"/>
  <c r="Q108" i="10"/>
  <c r="Q78" i="10"/>
  <c r="Q54" i="10"/>
  <c r="Q60" i="10"/>
  <c r="Q75" i="10"/>
  <c r="Q66" i="10"/>
  <c r="Q102" i="10"/>
  <c r="Q57" i="10"/>
  <c r="Q69" i="10"/>
  <c r="Q81" i="10"/>
  <c r="Q93" i="10"/>
  <c r="Q105" i="10"/>
  <c r="Q84" i="10"/>
  <c r="Q63" i="10"/>
  <c r="Q87" i="10"/>
  <c r="Q111" i="10"/>
  <c r="Q90" i="10"/>
  <c r="Q99" i="10"/>
  <c r="G57" i="8"/>
  <c r="G69" i="8"/>
  <c r="G96" i="8"/>
  <c r="G108" i="8"/>
  <c r="G102" i="8"/>
  <c r="G78" i="8"/>
  <c r="G84" i="8"/>
  <c r="F7" i="8"/>
  <c r="G105" i="8"/>
  <c r="G72" i="8"/>
  <c r="G75" i="8"/>
  <c r="G111" i="8"/>
  <c r="G90" i="8"/>
  <c r="G87" i="8"/>
  <c r="G81" i="8"/>
  <c r="G99" i="8"/>
  <c r="G54" i="8"/>
  <c r="G63" i="8"/>
  <c r="G93" i="8"/>
  <c r="G60" i="8"/>
  <c r="G66" i="8"/>
  <c r="AC31" i="8"/>
  <c r="AC39" i="8"/>
  <c r="AC43" i="8"/>
  <c r="AC24" i="8"/>
  <c r="AC36" i="8"/>
  <c r="AC34" i="8"/>
  <c r="AC47" i="8"/>
  <c r="AC25" i="8"/>
  <c r="AC37" i="8"/>
  <c r="AC32" i="8"/>
  <c r="AC40" i="8"/>
  <c r="AC38" i="8"/>
  <c r="AC27" i="8"/>
  <c r="AC29" i="8"/>
  <c r="AC41" i="8"/>
  <c r="AC44" i="8"/>
  <c r="AC26" i="8"/>
  <c r="AC42" i="8"/>
  <c r="AC35" i="8"/>
  <c r="AC33" i="8"/>
  <c r="AC45" i="8"/>
  <c r="AC28" i="8"/>
  <c r="AC30" i="8"/>
  <c r="AC46" i="8"/>
  <c r="U42" i="5"/>
  <c r="U38" i="5"/>
  <c r="G25" i="5"/>
  <c r="AB76" i="5"/>
  <c r="AB72" i="5"/>
  <c r="AB68" i="5"/>
  <c r="AB64" i="5"/>
  <c r="AB70" i="5"/>
  <c r="AB60" i="5"/>
  <c r="AB62" i="5"/>
  <c r="AB58" i="5"/>
  <c r="AB74" i="5"/>
  <c r="AB54" i="5"/>
  <c r="AB50" i="5"/>
  <c r="AB66" i="5"/>
  <c r="AB56" i="5"/>
  <c r="AB46" i="5"/>
  <c r="AB42" i="5"/>
  <c r="AB38" i="5"/>
  <c r="AB34" i="5"/>
  <c r="AB30" i="5"/>
  <c r="AB52" i="5"/>
  <c r="AB48" i="5"/>
  <c r="AB44" i="5"/>
  <c r="AB40" i="5"/>
  <c r="AB36" i="5"/>
  <c r="AB32" i="5"/>
  <c r="AA74" i="5"/>
  <c r="AA70" i="5"/>
  <c r="AA66" i="5"/>
  <c r="AA72" i="5"/>
  <c r="AA62" i="5"/>
  <c r="AA64" i="5"/>
  <c r="AA76" i="5"/>
  <c r="AA68" i="5"/>
  <c r="AA60" i="5"/>
  <c r="AA56" i="5"/>
  <c r="AA52" i="5"/>
  <c r="AA48" i="5"/>
  <c r="AA58" i="5"/>
  <c r="AA54" i="5"/>
  <c r="AA50" i="5"/>
  <c r="AA46" i="5"/>
  <c r="AA42" i="5"/>
  <c r="AA38" i="5"/>
  <c r="AA34" i="5"/>
  <c r="AA30" i="5"/>
  <c r="AA44" i="5"/>
  <c r="AA40" i="5"/>
  <c r="AA36" i="5"/>
  <c r="AA32" i="5"/>
  <c r="Z74" i="5"/>
  <c r="Z70" i="5"/>
  <c r="Z66" i="5"/>
  <c r="Z72" i="5"/>
  <c r="Z62" i="5"/>
  <c r="Z58" i="5"/>
  <c r="Z64" i="5"/>
  <c r="Z68" i="5"/>
  <c r="Z60" i="5"/>
  <c r="Z56" i="5"/>
  <c r="Z52" i="5"/>
  <c r="Z48" i="5"/>
  <c r="Z76" i="5"/>
  <c r="Z44" i="5"/>
  <c r="Z40" i="5"/>
  <c r="Z36" i="5"/>
  <c r="Z32" i="5"/>
  <c r="Z54" i="5"/>
  <c r="Z50" i="5"/>
  <c r="Z46" i="5"/>
  <c r="Z42" i="5"/>
  <c r="Z38" i="5"/>
  <c r="Z34" i="5"/>
  <c r="Z30" i="5"/>
  <c r="X76" i="5"/>
  <c r="X72" i="5"/>
  <c r="X68" i="5"/>
  <c r="X74" i="5"/>
  <c r="X66" i="5"/>
  <c r="X60" i="5"/>
  <c r="X64" i="5"/>
  <c r="X62" i="5"/>
  <c r="X54" i="5"/>
  <c r="X50" i="5"/>
  <c r="X70" i="5"/>
  <c r="X58" i="5"/>
  <c r="X46" i="5"/>
  <c r="X42" i="5"/>
  <c r="X38" i="5"/>
  <c r="X34" i="5"/>
  <c r="X30" i="5"/>
  <c r="X56" i="5"/>
  <c r="X52" i="5"/>
  <c r="X44" i="5"/>
  <c r="X40" i="5"/>
  <c r="X36" i="5"/>
  <c r="X32" i="5"/>
  <c r="X48" i="5"/>
  <c r="H76" i="5"/>
  <c r="H72" i="5"/>
  <c r="H68" i="5"/>
  <c r="H74" i="5"/>
  <c r="H66" i="5"/>
  <c r="H64" i="5"/>
  <c r="H60" i="5"/>
  <c r="H70" i="5"/>
  <c r="H62" i="5"/>
  <c r="H54" i="5"/>
  <c r="H50" i="5"/>
  <c r="H58" i="5"/>
  <c r="H48" i="5"/>
  <c r="H46" i="5"/>
  <c r="H42" i="5"/>
  <c r="H38" i="5"/>
  <c r="H34" i="5"/>
  <c r="H30" i="5"/>
  <c r="H56" i="5"/>
  <c r="H52" i="5"/>
  <c r="H44" i="5"/>
  <c r="H40" i="5"/>
  <c r="H36" i="5"/>
  <c r="H32" i="5"/>
  <c r="W74" i="5"/>
  <c r="W70" i="5"/>
  <c r="W66" i="5"/>
  <c r="W76" i="5"/>
  <c r="W68" i="5"/>
  <c r="W64" i="5"/>
  <c r="W62" i="5"/>
  <c r="W72" i="5"/>
  <c r="W60" i="5"/>
  <c r="W56" i="5"/>
  <c r="W52" i="5"/>
  <c r="W48" i="5"/>
  <c r="W54" i="5"/>
  <c r="W50" i="5"/>
  <c r="W58" i="5"/>
  <c r="W46" i="5"/>
  <c r="W42" i="5"/>
  <c r="W38" i="5"/>
  <c r="W34" i="5"/>
  <c r="W30" i="5"/>
  <c r="W32" i="5"/>
  <c r="W36" i="5"/>
  <c r="W44" i="5"/>
  <c r="W40" i="5"/>
  <c r="G74" i="5"/>
  <c r="G70" i="5"/>
  <c r="G66" i="5"/>
  <c r="G76" i="5"/>
  <c r="G68" i="5"/>
  <c r="G62" i="5"/>
  <c r="G72" i="5"/>
  <c r="G64" i="5"/>
  <c r="G60" i="5"/>
  <c r="G56" i="5"/>
  <c r="G52" i="5"/>
  <c r="G48" i="5"/>
  <c r="G54" i="5"/>
  <c r="G50" i="5"/>
  <c r="G46" i="5"/>
  <c r="G42" i="5"/>
  <c r="G38" i="5"/>
  <c r="G34" i="5"/>
  <c r="G30" i="5"/>
  <c r="G58" i="5"/>
  <c r="G32" i="5"/>
  <c r="G44" i="5"/>
  <c r="G36" i="5"/>
  <c r="G40" i="5"/>
  <c r="R74" i="5"/>
  <c r="R70" i="5"/>
  <c r="R66" i="5"/>
  <c r="R64" i="5"/>
  <c r="R72" i="5"/>
  <c r="R62" i="5"/>
  <c r="R58" i="5"/>
  <c r="R76" i="5"/>
  <c r="R68" i="5"/>
  <c r="R56" i="5"/>
  <c r="R52" i="5"/>
  <c r="R48" i="5"/>
  <c r="R60" i="5"/>
  <c r="R50" i="5"/>
  <c r="R44" i="5"/>
  <c r="R40" i="5"/>
  <c r="R36" i="5"/>
  <c r="R32" i="5"/>
  <c r="R46" i="5"/>
  <c r="R42" i="5"/>
  <c r="R38" i="5"/>
  <c r="R34" i="5"/>
  <c r="R30" i="5"/>
  <c r="R54" i="5"/>
  <c r="Z75" i="5"/>
  <c r="Z71" i="5"/>
  <c r="Z67" i="5"/>
  <c r="Z73" i="5"/>
  <c r="Z65" i="5"/>
  <c r="Z63" i="5"/>
  <c r="Z59" i="5"/>
  <c r="Z77" i="5"/>
  <c r="Z69" i="5"/>
  <c r="Z61" i="5"/>
  <c r="Z57" i="5"/>
  <c r="Z53" i="5"/>
  <c r="Z49" i="5"/>
  <c r="Z55" i="5"/>
  <c r="Z51" i="5"/>
  <c r="Z47" i="5"/>
  <c r="Z43" i="5"/>
  <c r="Z39" i="5"/>
  <c r="Z35" i="5"/>
  <c r="Z31" i="5"/>
  <c r="Z37" i="5"/>
  <c r="Z33" i="5"/>
  <c r="Z45" i="5"/>
  <c r="Z41" i="5"/>
  <c r="K74" i="5"/>
  <c r="K70" i="5"/>
  <c r="K66" i="5"/>
  <c r="K72" i="5"/>
  <c r="K62" i="5"/>
  <c r="K76" i="5"/>
  <c r="K68" i="5"/>
  <c r="K64" i="5"/>
  <c r="K60" i="5"/>
  <c r="K56" i="5"/>
  <c r="K52" i="5"/>
  <c r="K48" i="5"/>
  <c r="K58" i="5"/>
  <c r="K54" i="5"/>
  <c r="K50" i="5"/>
  <c r="K46" i="5"/>
  <c r="K42" i="5"/>
  <c r="K38" i="5"/>
  <c r="K34" i="5"/>
  <c r="K30" i="5"/>
  <c r="K44" i="5"/>
  <c r="K32" i="5"/>
  <c r="K40" i="5"/>
  <c r="K36" i="5"/>
  <c r="F75" i="5"/>
  <c r="F71" i="5"/>
  <c r="F67" i="5"/>
  <c r="F77" i="5"/>
  <c r="F69" i="5"/>
  <c r="F63" i="5"/>
  <c r="F73" i="5"/>
  <c r="F65" i="5"/>
  <c r="F61" i="5"/>
  <c r="F57" i="5"/>
  <c r="F53" i="5"/>
  <c r="F49" i="5"/>
  <c r="F55" i="5"/>
  <c r="F51" i="5"/>
  <c r="F47" i="5"/>
  <c r="F43" i="5"/>
  <c r="F39" i="5"/>
  <c r="F35" i="5"/>
  <c r="F31" i="5"/>
  <c r="F59" i="5"/>
  <c r="F41" i="5"/>
  <c r="F37" i="5"/>
  <c r="F33" i="5"/>
  <c r="F45" i="5"/>
  <c r="R75" i="5"/>
  <c r="R71" i="5"/>
  <c r="R67" i="5"/>
  <c r="R73" i="5"/>
  <c r="R65" i="5"/>
  <c r="R63" i="5"/>
  <c r="R59" i="5"/>
  <c r="R77" i="5"/>
  <c r="R69" i="5"/>
  <c r="R61" i="5"/>
  <c r="R57" i="5"/>
  <c r="R53" i="5"/>
  <c r="R49" i="5"/>
  <c r="R55" i="5"/>
  <c r="R51" i="5"/>
  <c r="R47" i="5"/>
  <c r="R43" i="5"/>
  <c r="R39" i="5"/>
  <c r="R35" i="5"/>
  <c r="R31" i="5"/>
  <c r="R45" i="5"/>
  <c r="R33" i="5"/>
  <c r="R41" i="5"/>
  <c r="R37" i="5"/>
  <c r="K7" i="5"/>
  <c r="N74" i="5"/>
  <c r="N70" i="5"/>
  <c r="N66" i="5"/>
  <c r="N76" i="5"/>
  <c r="N68" i="5"/>
  <c r="N62" i="5"/>
  <c r="N58" i="5"/>
  <c r="N60" i="5"/>
  <c r="N72" i="5"/>
  <c r="N56" i="5"/>
  <c r="N52" i="5"/>
  <c r="N48" i="5"/>
  <c r="N54" i="5"/>
  <c r="N44" i="5"/>
  <c r="N40" i="5"/>
  <c r="N36" i="5"/>
  <c r="N32" i="5"/>
  <c r="N50" i="5"/>
  <c r="N64" i="5"/>
  <c r="N46" i="5"/>
  <c r="N42" i="5"/>
  <c r="N38" i="5"/>
  <c r="N34" i="5"/>
  <c r="N30" i="5"/>
  <c r="L76" i="5"/>
  <c r="L72" i="5"/>
  <c r="L68" i="5"/>
  <c r="L70" i="5"/>
  <c r="L64" i="5"/>
  <c r="L60" i="5"/>
  <c r="L66" i="5"/>
  <c r="L62" i="5"/>
  <c r="L58" i="5"/>
  <c r="L54" i="5"/>
  <c r="L50" i="5"/>
  <c r="L56" i="5"/>
  <c r="L46" i="5"/>
  <c r="L42" i="5"/>
  <c r="L38" i="5"/>
  <c r="L34" i="5"/>
  <c r="L30" i="5"/>
  <c r="L52" i="5"/>
  <c r="L74" i="5"/>
  <c r="L48" i="5"/>
  <c r="L44" i="5"/>
  <c r="L40" i="5"/>
  <c r="L36" i="5"/>
  <c r="L32" i="5"/>
  <c r="V75" i="5"/>
  <c r="V71" i="5"/>
  <c r="V67" i="5"/>
  <c r="V77" i="5"/>
  <c r="V69" i="5"/>
  <c r="V63" i="5"/>
  <c r="V59" i="5"/>
  <c r="V73" i="5"/>
  <c r="V65" i="5"/>
  <c r="V61" i="5"/>
  <c r="V57" i="5"/>
  <c r="V53" i="5"/>
  <c r="V49" i="5"/>
  <c r="V55" i="5"/>
  <c r="V51" i="5"/>
  <c r="V47" i="5"/>
  <c r="V43" i="5"/>
  <c r="V39" i="5"/>
  <c r="V35" i="5"/>
  <c r="V31" i="5"/>
  <c r="V41" i="5"/>
  <c r="V45" i="5"/>
  <c r="V37" i="5"/>
  <c r="V33" i="5"/>
  <c r="J75" i="5"/>
  <c r="J71" i="5"/>
  <c r="J67" i="5"/>
  <c r="J73" i="5"/>
  <c r="J65" i="5"/>
  <c r="J63" i="5"/>
  <c r="J77" i="5"/>
  <c r="J69" i="5"/>
  <c r="J61" i="5"/>
  <c r="J57" i="5"/>
  <c r="J53" i="5"/>
  <c r="J49" i="5"/>
  <c r="J59" i="5"/>
  <c r="J55" i="5"/>
  <c r="J51" i="5"/>
  <c r="J47" i="5"/>
  <c r="J43" i="5"/>
  <c r="J39" i="5"/>
  <c r="J35" i="5"/>
  <c r="J31" i="5"/>
  <c r="J37" i="5"/>
  <c r="J33" i="5"/>
  <c r="J45" i="5"/>
  <c r="J41" i="5"/>
  <c r="T76" i="5"/>
  <c r="T72" i="5"/>
  <c r="T68" i="5"/>
  <c r="T70" i="5"/>
  <c r="T60" i="5"/>
  <c r="T64" i="5"/>
  <c r="T58" i="5"/>
  <c r="T54" i="5"/>
  <c r="T50" i="5"/>
  <c r="T74" i="5"/>
  <c r="T62" i="5"/>
  <c r="T66" i="5"/>
  <c r="T48" i="5"/>
  <c r="T46" i="5"/>
  <c r="T42" i="5"/>
  <c r="T38" i="5"/>
  <c r="T34" i="5"/>
  <c r="T30" i="5"/>
  <c r="T56" i="5"/>
  <c r="T44" i="5"/>
  <c r="T40" i="5"/>
  <c r="T36" i="5"/>
  <c r="T32" i="5"/>
  <c r="T52" i="5"/>
  <c r="S74" i="5"/>
  <c r="S70" i="5"/>
  <c r="S66" i="5"/>
  <c r="S72" i="5"/>
  <c r="S62" i="5"/>
  <c r="S76" i="5"/>
  <c r="S68" i="5"/>
  <c r="S60" i="5"/>
  <c r="S56" i="5"/>
  <c r="S52" i="5"/>
  <c r="S48" i="5"/>
  <c r="S58" i="5"/>
  <c r="S64" i="5"/>
  <c r="S54" i="5"/>
  <c r="S50" i="5"/>
  <c r="S46" i="5"/>
  <c r="S42" i="5"/>
  <c r="S38" i="5"/>
  <c r="S34" i="5"/>
  <c r="S30" i="5"/>
  <c r="S36" i="5"/>
  <c r="S32" i="5"/>
  <c r="S44" i="5"/>
  <c r="S40" i="5"/>
  <c r="P76" i="5"/>
  <c r="P72" i="5"/>
  <c r="P68" i="5"/>
  <c r="P74" i="5"/>
  <c r="P66" i="5"/>
  <c r="P64" i="5"/>
  <c r="P60" i="5"/>
  <c r="P54" i="5"/>
  <c r="P50" i="5"/>
  <c r="P58" i="5"/>
  <c r="P52" i="5"/>
  <c r="P46" i="5"/>
  <c r="P42" i="5"/>
  <c r="P38" i="5"/>
  <c r="P34" i="5"/>
  <c r="P30" i="5"/>
  <c r="P70" i="5"/>
  <c r="P62" i="5"/>
  <c r="P48" i="5"/>
  <c r="P44" i="5"/>
  <c r="P40" i="5"/>
  <c r="P36" i="5"/>
  <c r="P32" i="5"/>
  <c r="P56" i="5"/>
  <c r="O74" i="5"/>
  <c r="O70" i="5"/>
  <c r="O66" i="5"/>
  <c r="O76" i="5"/>
  <c r="O68" i="5"/>
  <c r="O62" i="5"/>
  <c r="O72" i="5"/>
  <c r="O64" i="5"/>
  <c r="O60" i="5"/>
  <c r="O56" i="5"/>
  <c r="O52" i="5"/>
  <c r="O48" i="5"/>
  <c r="O54" i="5"/>
  <c r="O50" i="5"/>
  <c r="O58" i="5"/>
  <c r="O46" i="5"/>
  <c r="O42" i="5"/>
  <c r="O38" i="5"/>
  <c r="O34" i="5"/>
  <c r="O30" i="5"/>
  <c r="O40" i="5"/>
  <c r="O36" i="5"/>
  <c r="O32" i="5"/>
  <c r="O44" i="5"/>
  <c r="V74" i="5"/>
  <c r="V70" i="5"/>
  <c r="V66" i="5"/>
  <c r="V76" i="5"/>
  <c r="V68" i="5"/>
  <c r="V64" i="5"/>
  <c r="V62" i="5"/>
  <c r="V58" i="5"/>
  <c r="V72" i="5"/>
  <c r="V56" i="5"/>
  <c r="V52" i="5"/>
  <c r="V48" i="5"/>
  <c r="V60" i="5"/>
  <c r="V44" i="5"/>
  <c r="V40" i="5"/>
  <c r="V36" i="5"/>
  <c r="V32" i="5"/>
  <c r="V54" i="5"/>
  <c r="V46" i="5"/>
  <c r="V42" i="5"/>
  <c r="V38" i="5"/>
  <c r="V34" i="5"/>
  <c r="V30" i="5"/>
  <c r="V50" i="5"/>
  <c r="F74" i="5"/>
  <c r="F70" i="5"/>
  <c r="F66" i="5"/>
  <c r="F76" i="5"/>
  <c r="F68" i="5"/>
  <c r="F62" i="5"/>
  <c r="F58" i="5"/>
  <c r="F64" i="5"/>
  <c r="F56" i="5"/>
  <c r="F52" i="5"/>
  <c r="F72" i="5"/>
  <c r="F60" i="5"/>
  <c r="F44" i="5"/>
  <c r="F40" i="5"/>
  <c r="F36" i="5"/>
  <c r="F32" i="5"/>
  <c r="F48" i="5"/>
  <c r="F54" i="5"/>
  <c r="F46" i="5"/>
  <c r="F42" i="5"/>
  <c r="F38" i="5"/>
  <c r="F34" i="5"/>
  <c r="F30" i="5"/>
  <c r="F50" i="5"/>
  <c r="N15" i="5"/>
  <c r="G24" i="5" s="1"/>
  <c r="G26" i="5" s="1"/>
  <c r="J74" i="5"/>
  <c r="J70" i="5"/>
  <c r="J66" i="5"/>
  <c r="J72" i="5"/>
  <c r="J62" i="5"/>
  <c r="J58" i="5"/>
  <c r="J64" i="5"/>
  <c r="J76" i="5"/>
  <c r="J60" i="5"/>
  <c r="J56" i="5"/>
  <c r="J52" i="5"/>
  <c r="J68" i="5"/>
  <c r="J44" i="5"/>
  <c r="J40" i="5"/>
  <c r="J36" i="5"/>
  <c r="J32" i="5"/>
  <c r="J54" i="5"/>
  <c r="J50" i="5"/>
  <c r="J46" i="5"/>
  <c r="J42" i="5"/>
  <c r="J38" i="5"/>
  <c r="J34" i="5"/>
  <c r="J30" i="5"/>
  <c r="J48" i="5"/>
  <c r="N75" i="5"/>
  <c r="N71" i="5"/>
  <c r="N67" i="5"/>
  <c r="N77" i="5"/>
  <c r="N69" i="5"/>
  <c r="N63" i="5"/>
  <c r="N73" i="5"/>
  <c r="N65" i="5"/>
  <c r="N61" i="5"/>
  <c r="N57" i="5"/>
  <c r="N53" i="5"/>
  <c r="N49" i="5"/>
  <c r="N55" i="5"/>
  <c r="N51" i="5"/>
  <c r="N47" i="5"/>
  <c r="N43" i="5"/>
  <c r="N39" i="5"/>
  <c r="N35" i="5"/>
  <c r="N31" i="5"/>
  <c r="N59" i="5"/>
  <c r="N33" i="5"/>
  <c r="N45" i="5"/>
  <c r="N41" i="5"/>
  <c r="N37" i="5"/>
  <c r="T11" i="31" l="1"/>
  <c r="F12" i="28" s="1"/>
  <c r="F10" i="28"/>
  <c r="F9" i="28"/>
  <c r="I11" i="28"/>
  <c r="K114" i="11"/>
  <c r="O114" i="11"/>
  <c r="M114" i="11"/>
  <c r="P114" i="11"/>
  <c r="H114" i="11"/>
  <c r="Q114" i="11"/>
  <c r="G114" i="11"/>
  <c r="L104" i="11"/>
  <c r="L106" i="11" s="1"/>
  <c r="R92" i="11"/>
  <c r="R94" i="11" s="1"/>
  <c r="K92" i="11"/>
  <c r="K94" i="11" s="1"/>
  <c r="N80" i="11"/>
  <c r="N82" i="11" s="1"/>
  <c r="H80" i="11"/>
  <c r="H82" i="11" s="1"/>
  <c r="R68" i="11"/>
  <c r="R70" i="11" s="1"/>
  <c r="L68" i="11"/>
  <c r="L70" i="11" s="1"/>
  <c r="G68" i="11"/>
  <c r="G70" i="11" s="1"/>
  <c r="P56" i="11"/>
  <c r="P58" i="11" s="1"/>
  <c r="K56" i="11"/>
  <c r="K58" i="11" s="1"/>
  <c r="K104" i="11"/>
  <c r="K106" i="11" s="1"/>
  <c r="P92" i="11"/>
  <c r="P94" i="11" s="1"/>
  <c r="G92" i="11"/>
  <c r="G94" i="11" s="1"/>
  <c r="P80" i="11"/>
  <c r="P82" i="11" s="1"/>
  <c r="J80" i="11"/>
  <c r="J82" i="11" s="1"/>
  <c r="O68" i="11"/>
  <c r="O70" i="11" s="1"/>
  <c r="H68" i="11"/>
  <c r="H70" i="11" s="1"/>
  <c r="R104" i="11"/>
  <c r="R106" i="11" s="1"/>
  <c r="H104" i="11"/>
  <c r="H106" i="11" s="1"/>
  <c r="O92" i="11"/>
  <c r="O94" i="11" s="1"/>
  <c r="O80" i="11"/>
  <c r="O82" i="11" s="1"/>
  <c r="G80" i="11"/>
  <c r="G82" i="11" s="1"/>
  <c r="N68" i="11"/>
  <c r="N70" i="11" s="1"/>
  <c r="G104" i="11"/>
  <c r="G106" i="11" s="1"/>
  <c r="L80" i="11"/>
  <c r="L82" i="11" s="1"/>
  <c r="N56" i="11"/>
  <c r="N58" i="11" s="1"/>
  <c r="G56" i="11"/>
  <c r="G58" i="11" s="1"/>
  <c r="K80" i="11"/>
  <c r="K82" i="11" s="1"/>
  <c r="P68" i="11"/>
  <c r="P70" i="11" s="1"/>
  <c r="L56" i="11"/>
  <c r="L58" i="11" s="1"/>
  <c r="K83" i="11"/>
  <c r="K85" i="11" s="1"/>
  <c r="I74" i="11"/>
  <c r="I76" i="11" s="1"/>
  <c r="Q71" i="11"/>
  <c r="Q73" i="11" s="1"/>
  <c r="N62" i="11"/>
  <c r="N64" i="11" s="1"/>
  <c r="R56" i="11"/>
  <c r="R58" i="11" s="1"/>
  <c r="Q107" i="11"/>
  <c r="Q109" i="11" s="1"/>
  <c r="M95" i="11"/>
  <c r="M97" i="11" s="1"/>
  <c r="K68" i="11"/>
  <c r="K70" i="11" s="1"/>
  <c r="I59" i="11"/>
  <c r="I61" i="11" s="1"/>
  <c r="J83" i="11"/>
  <c r="J85" i="11" s="1"/>
  <c r="R80" i="11"/>
  <c r="R82" i="11" s="1"/>
  <c r="O71" i="11"/>
  <c r="O73" i="11" s="1"/>
  <c r="M62" i="11"/>
  <c r="M64" i="11" s="1"/>
  <c r="O56" i="11"/>
  <c r="O58" i="11" s="1"/>
  <c r="P104" i="11"/>
  <c r="P106" i="11" s="1"/>
  <c r="M98" i="11"/>
  <c r="M100" i="11" s="1"/>
  <c r="L92" i="11"/>
  <c r="L94" i="11" s="1"/>
  <c r="Q86" i="11"/>
  <c r="Q88" i="11" s="1"/>
  <c r="J56" i="11"/>
  <c r="J58" i="11" s="1"/>
  <c r="L98" i="11"/>
  <c r="L100" i="11" s="1"/>
  <c r="P86" i="11"/>
  <c r="P88" i="11" s="1"/>
  <c r="J68" i="11"/>
  <c r="J70" i="11" s="1"/>
  <c r="H56" i="11"/>
  <c r="H58" i="11" s="1"/>
  <c r="I89" i="11"/>
  <c r="I91" i="11" s="1"/>
  <c r="N107" i="11"/>
  <c r="N109" i="11" s="1"/>
  <c r="K95" i="11"/>
  <c r="K97" i="11" s="1"/>
  <c r="G59" i="11"/>
  <c r="G61" i="11" s="1"/>
  <c r="N104" i="11"/>
  <c r="N106" i="11" s="1"/>
  <c r="J92" i="11"/>
  <c r="J94" i="11" s="1"/>
  <c r="Q53" i="11"/>
  <c r="L101" i="11"/>
  <c r="L103" i="11" s="1"/>
  <c r="P53" i="11"/>
  <c r="M53" i="11"/>
  <c r="R65" i="11"/>
  <c r="R67" i="11" s="1"/>
  <c r="L65" i="11"/>
  <c r="L67" i="11" s="1"/>
  <c r="O65" i="11"/>
  <c r="O67" i="11" s="1"/>
  <c r="R77" i="11"/>
  <c r="R79" i="11" s="1"/>
  <c r="H77" i="11"/>
  <c r="H79" i="11" s="1"/>
  <c r="I77" i="11"/>
  <c r="I79" i="11" s="1"/>
  <c r="N89" i="11"/>
  <c r="N91" i="11" s="1"/>
  <c r="L89" i="11"/>
  <c r="L91" i="11" s="1"/>
  <c r="Q89" i="11"/>
  <c r="Q91" i="11" s="1"/>
  <c r="J101" i="11"/>
  <c r="J103" i="11" s="1"/>
  <c r="G101" i="11"/>
  <c r="G103" i="11" s="1"/>
  <c r="P101" i="11"/>
  <c r="P103" i="11" s="1"/>
  <c r="N74" i="11"/>
  <c r="N76" i="11" s="1"/>
  <c r="H59" i="11"/>
  <c r="H61" i="11" s="1"/>
  <c r="R59" i="11"/>
  <c r="R61" i="11" s="1"/>
  <c r="H71" i="11"/>
  <c r="H73" i="11" s="1"/>
  <c r="N71" i="11"/>
  <c r="N73" i="11" s="1"/>
  <c r="H83" i="11"/>
  <c r="H85" i="11" s="1"/>
  <c r="G83" i="11"/>
  <c r="G85" i="11" s="1"/>
  <c r="H95" i="11"/>
  <c r="H97" i="11" s="1"/>
  <c r="J95" i="11"/>
  <c r="J97" i="11" s="1"/>
  <c r="P107" i="11"/>
  <c r="P109" i="11" s="1"/>
  <c r="J107" i="11"/>
  <c r="J109" i="11" s="1"/>
  <c r="I107" i="11"/>
  <c r="I109" i="11" s="1"/>
  <c r="O62" i="11"/>
  <c r="O64" i="11" s="1"/>
  <c r="L62" i="11"/>
  <c r="L64" i="11" s="1"/>
  <c r="I62" i="11"/>
  <c r="I64" i="11" s="1"/>
  <c r="R74" i="11"/>
  <c r="R76" i="11" s="1"/>
  <c r="Q74" i="11"/>
  <c r="Q76" i="11" s="1"/>
  <c r="G86" i="11"/>
  <c r="G88" i="11" s="1"/>
  <c r="R86" i="11"/>
  <c r="R88" i="11" s="1"/>
  <c r="G98" i="11"/>
  <c r="G100" i="11" s="1"/>
  <c r="H98" i="11"/>
  <c r="H100" i="11" s="1"/>
  <c r="O110" i="11"/>
  <c r="O112" i="11" s="1"/>
  <c r="N110" i="11"/>
  <c r="N112" i="11" s="1"/>
  <c r="Q110" i="11"/>
  <c r="Q112" i="11" s="1"/>
  <c r="H62" i="11"/>
  <c r="H64" i="11" s="1"/>
  <c r="P74" i="11"/>
  <c r="P76" i="11" s="1"/>
  <c r="Q80" i="11"/>
  <c r="Q82" i="11" s="1"/>
  <c r="Q92" i="11"/>
  <c r="Q94" i="11" s="1"/>
  <c r="M104" i="11"/>
  <c r="M106" i="11" s="1"/>
  <c r="N92" i="11"/>
  <c r="N94" i="11" s="1"/>
  <c r="O104" i="11"/>
  <c r="O106" i="11" s="1"/>
  <c r="N53" i="11"/>
  <c r="O53" i="11"/>
  <c r="L53" i="11"/>
  <c r="J65" i="11"/>
  <c r="J67" i="11" s="1"/>
  <c r="M65" i="11"/>
  <c r="M67" i="11" s="1"/>
  <c r="K77" i="11"/>
  <c r="K79" i="11" s="1"/>
  <c r="O77" i="11"/>
  <c r="O79" i="11" s="1"/>
  <c r="G89" i="11"/>
  <c r="G91" i="11" s="1"/>
  <c r="Q101" i="11"/>
  <c r="Q103" i="11" s="1"/>
  <c r="P71" i="11"/>
  <c r="P73" i="11" s="1"/>
  <c r="I83" i="11"/>
  <c r="I85" i="11" s="1"/>
  <c r="I95" i="11"/>
  <c r="I97" i="11" s="1"/>
  <c r="H107" i="11"/>
  <c r="H109" i="11" s="1"/>
  <c r="H74" i="11"/>
  <c r="H76" i="11" s="1"/>
  <c r="O98" i="11"/>
  <c r="O100" i="11" s="1"/>
  <c r="J98" i="11"/>
  <c r="J100" i="11" s="1"/>
  <c r="I80" i="11"/>
  <c r="I82" i="11" s="1"/>
  <c r="J53" i="11"/>
  <c r="I53" i="11"/>
  <c r="Q65" i="11"/>
  <c r="Q67" i="11" s="1"/>
  <c r="M77" i="11"/>
  <c r="M79" i="11" s="1"/>
  <c r="H89" i="11"/>
  <c r="H91" i="11" s="1"/>
  <c r="N101" i="11"/>
  <c r="N103" i="11" s="1"/>
  <c r="H101" i="11"/>
  <c r="H103" i="11" s="1"/>
  <c r="L59" i="11"/>
  <c r="L61" i="11" s="1"/>
  <c r="M59" i="11"/>
  <c r="M61" i="11" s="1"/>
  <c r="G71" i="11"/>
  <c r="G73" i="11" s="1"/>
  <c r="L83" i="11"/>
  <c r="L85" i="11" s="1"/>
  <c r="O83" i="11"/>
  <c r="O85" i="11" s="1"/>
  <c r="O95" i="11"/>
  <c r="O97" i="11" s="1"/>
  <c r="M107" i="11"/>
  <c r="M109" i="11" s="1"/>
  <c r="P62" i="11"/>
  <c r="P64" i="11" s="1"/>
  <c r="G74" i="11"/>
  <c r="G76" i="11" s="1"/>
  <c r="M86" i="11"/>
  <c r="M88" i="11" s="1"/>
  <c r="Q98" i="11"/>
  <c r="Q100" i="11" s="1"/>
  <c r="G107" i="11"/>
  <c r="G109" i="11" s="1"/>
  <c r="M56" i="11"/>
  <c r="M58" i="11" s="1"/>
  <c r="H92" i="11"/>
  <c r="H94" i="11" s="1"/>
  <c r="R53" i="11"/>
  <c r="K53" i="11"/>
  <c r="G53" i="11"/>
  <c r="N65" i="11"/>
  <c r="N67" i="11" s="1"/>
  <c r="G65" i="11"/>
  <c r="G67" i="11" s="1"/>
  <c r="H65" i="11"/>
  <c r="H67" i="11" s="1"/>
  <c r="N77" i="11"/>
  <c r="N79" i="11" s="1"/>
  <c r="Q77" i="11"/>
  <c r="Q79" i="11" s="1"/>
  <c r="G77" i="11"/>
  <c r="G79" i="11" s="1"/>
  <c r="J89" i="11"/>
  <c r="J91" i="11" s="1"/>
  <c r="P89" i="11"/>
  <c r="P91" i="11" s="1"/>
  <c r="K89" i="11"/>
  <c r="K91" i="11" s="1"/>
  <c r="O101" i="11"/>
  <c r="O103" i="11" s="1"/>
  <c r="K101" i="11"/>
  <c r="K103" i="11" s="1"/>
  <c r="H86" i="11"/>
  <c r="H88" i="11" s="1"/>
  <c r="Q59" i="11"/>
  <c r="Q61" i="11" s="1"/>
  <c r="J59" i="11"/>
  <c r="J61" i="11" s="1"/>
  <c r="R71" i="11"/>
  <c r="R73" i="11" s="1"/>
  <c r="K71" i="11"/>
  <c r="K73" i="11" s="1"/>
  <c r="N83" i="11"/>
  <c r="N85" i="11" s="1"/>
  <c r="M83" i="11"/>
  <c r="M85" i="11" s="1"/>
  <c r="N95" i="11"/>
  <c r="N97" i="11" s="1"/>
  <c r="R95" i="11"/>
  <c r="R97" i="11" s="1"/>
  <c r="L107" i="11"/>
  <c r="L109" i="11" s="1"/>
  <c r="R107" i="11"/>
  <c r="R109" i="11" s="1"/>
  <c r="Q83" i="11"/>
  <c r="Q85" i="11" s="1"/>
  <c r="K62" i="11"/>
  <c r="K64" i="11" s="1"/>
  <c r="R62" i="11"/>
  <c r="R64" i="11" s="1"/>
  <c r="O74" i="11"/>
  <c r="O76" i="11" s="1"/>
  <c r="M74" i="11"/>
  <c r="M76" i="11" s="1"/>
  <c r="J74" i="11"/>
  <c r="J76" i="11" s="1"/>
  <c r="N86" i="11"/>
  <c r="N88" i="11" s="1"/>
  <c r="L86" i="11"/>
  <c r="L88" i="11" s="1"/>
  <c r="N98" i="11"/>
  <c r="N100" i="11" s="1"/>
  <c r="R98" i="11"/>
  <c r="R100" i="11" s="1"/>
  <c r="K110" i="11"/>
  <c r="K112" i="11" s="1"/>
  <c r="J110" i="11"/>
  <c r="J112" i="11" s="1"/>
  <c r="P110" i="11"/>
  <c r="P112" i="11" s="1"/>
  <c r="I110" i="11"/>
  <c r="I112" i="11" s="1"/>
  <c r="M92" i="11"/>
  <c r="M94" i="11" s="1"/>
  <c r="I104" i="11"/>
  <c r="I106" i="11" s="1"/>
  <c r="J77" i="11"/>
  <c r="J79" i="11" s="1"/>
  <c r="M89" i="11"/>
  <c r="M91" i="11" s="1"/>
  <c r="R101" i="11"/>
  <c r="R103" i="11" s="1"/>
  <c r="H110" i="11"/>
  <c r="H112" i="11" s="1"/>
  <c r="P59" i="11"/>
  <c r="P61" i="11" s="1"/>
  <c r="K59" i="11"/>
  <c r="K61" i="11" s="1"/>
  <c r="M71" i="11"/>
  <c r="M73" i="11" s="1"/>
  <c r="P95" i="11"/>
  <c r="P97" i="11" s="1"/>
  <c r="G95" i="11"/>
  <c r="G97" i="11" s="1"/>
  <c r="K107" i="11"/>
  <c r="K109" i="11" s="1"/>
  <c r="N59" i="11"/>
  <c r="N61" i="11" s="1"/>
  <c r="G62" i="11"/>
  <c r="G64" i="11" s="1"/>
  <c r="K74" i="11"/>
  <c r="K76" i="11" s="1"/>
  <c r="O86" i="11"/>
  <c r="O88" i="11" s="1"/>
  <c r="I98" i="11"/>
  <c r="I100" i="11" s="1"/>
  <c r="G110" i="11"/>
  <c r="G112" i="11" s="1"/>
  <c r="O59" i="11"/>
  <c r="O61" i="11" s="1"/>
  <c r="R83" i="11"/>
  <c r="R85" i="11" s="1"/>
  <c r="Q56" i="11"/>
  <c r="Q58" i="11" s="1"/>
  <c r="I92" i="11"/>
  <c r="I94" i="11" s="1"/>
  <c r="I68" i="11"/>
  <c r="I70" i="11" s="1"/>
  <c r="H53" i="11"/>
  <c r="I65" i="11"/>
  <c r="I67" i="11" s="1"/>
  <c r="P77" i="11"/>
  <c r="P79" i="11" s="1"/>
  <c r="R89" i="11"/>
  <c r="R91" i="11" s="1"/>
  <c r="O89" i="11"/>
  <c r="O91" i="11" s="1"/>
  <c r="L95" i="11"/>
  <c r="L97" i="11" s="1"/>
  <c r="O107" i="11"/>
  <c r="O109" i="11" s="1"/>
  <c r="Q62" i="11"/>
  <c r="Q64" i="11" s="1"/>
  <c r="L74" i="11"/>
  <c r="L76" i="11" s="1"/>
  <c r="K98" i="11"/>
  <c r="K100" i="11" s="1"/>
  <c r="P98" i="11"/>
  <c r="P100" i="11" s="1"/>
  <c r="L110" i="11"/>
  <c r="L112" i="11" s="1"/>
  <c r="Q68" i="11"/>
  <c r="Q70" i="11" s="1"/>
  <c r="Q104" i="11"/>
  <c r="Q106" i="11" s="1"/>
  <c r="M80" i="11"/>
  <c r="M82" i="11" s="1"/>
  <c r="P65" i="11"/>
  <c r="P67" i="11" s="1"/>
  <c r="I101" i="11"/>
  <c r="I103" i="11" s="1"/>
  <c r="L77" i="11"/>
  <c r="L79" i="11" s="1"/>
  <c r="P83" i="11"/>
  <c r="P85" i="11" s="1"/>
  <c r="J62" i="11"/>
  <c r="J64" i="11" s="1"/>
  <c r="I86" i="11"/>
  <c r="I88" i="11" s="1"/>
  <c r="M110" i="11"/>
  <c r="M112" i="11" s="1"/>
  <c r="J71" i="11"/>
  <c r="J73" i="11" s="1"/>
  <c r="I56" i="11"/>
  <c r="I58" i="11" s="1"/>
  <c r="K65" i="11"/>
  <c r="K67" i="11" s="1"/>
  <c r="M101" i="11"/>
  <c r="M103" i="11" s="1"/>
  <c r="L71" i="11"/>
  <c r="L73" i="11" s="1"/>
  <c r="Q95" i="11"/>
  <c r="Q97" i="11" s="1"/>
  <c r="I71" i="11"/>
  <c r="I73" i="11" s="1"/>
  <c r="K86" i="11"/>
  <c r="K88" i="11" s="1"/>
  <c r="R110" i="11"/>
  <c r="R112" i="11" s="1"/>
  <c r="J86" i="11"/>
  <c r="J88" i="11" s="1"/>
  <c r="M68" i="11"/>
  <c r="M70" i="11" s="1"/>
  <c r="J104" i="11"/>
  <c r="J106" i="11" s="1"/>
  <c r="C13" i="10"/>
  <c r="C15" i="10" s="1"/>
  <c r="C14" i="10"/>
  <c r="C16" i="10" s="1"/>
  <c r="C14" i="8"/>
  <c r="C16" i="8" s="1"/>
  <c r="C13" i="8"/>
  <c r="C15" i="8" s="1"/>
  <c r="AD34" i="5"/>
  <c r="AD40" i="5"/>
  <c r="AD52" i="5"/>
  <c r="AD70" i="5"/>
  <c r="AD31" i="5"/>
  <c r="AD47" i="5"/>
  <c r="AD53" i="5"/>
  <c r="AD73" i="5"/>
  <c r="AD54" i="5"/>
  <c r="AD38" i="5"/>
  <c r="AD48" i="5"/>
  <c r="AD44" i="5"/>
  <c r="AD56" i="5"/>
  <c r="AD68" i="5"/>
  <c r="AD74" i="5"/>
  <c r="AD37" i="5"/>
  <c r="AD35" i="5"/>
  <c r="AD51" i="5"/>
  <c r="AD57" i="5"/>
  <c r="AD63" i="5"/>
  <c r="AD71" i="5"/>
  <c r="AD33" i="5"/>
  <c r="AD32" i="5"/>
  <c r="AD64" i="5"/>
  <c r="AD41" i="5"/>
  <c r="AD39" i="5"/>
  <c r="AD55" i="5"/>
  <c r="AD61" i="5"/>
  <c r="AD69" i="5"/>
  <c r="AD75" i="5"/>
  <c r="AD62" i="5"/>
  <c r="AD67" i="5"/>
  <c r="AD50" i="5"/>
  <c r="AD42" i="5"/>
  <c r="AD60" i="5"/>
  <c r="AD76" i="5"/>
  <c r="AD30" i="5"/>
  <c r="AD46" i="5"/>
  <c r="AD36" i="5"/>
  <c r="AD72" i="5"/>
  <c r="AD58" i="5"/>
  <c r="AD66" i="5"/>
  <c r="AD45" i="5"/>
  <c r="AD59" i="5"/>
  <c r="AD43" i="5"/>
  <c r="AD49" i="5"/>
  <c r="AD65" i="5"/>
  <c r="AD77" i="5"/>
  <c r="T13" i="31" l="1"/>
  <c r="S106" i="11"/>
  <c r="S70" i="11"/>
  <c r="H113" i="11"/>
  <c r="H55" i="11"/>
  <c r="H115" i="11" s="1"/>
  <c r="G113" i="11"/>
  <c r="G55" i="11"/>
  <c r="S76" i="11"/>
  <c r="N113" i="11"/>
  <c r="N55" i="11"/>
  <c r="N115" i="11" s="1"/>
  <c r="S100" i="11"/>
  <c r="M113" i="11"/>
  <c r="M55" i="11"/>
  <c r="M115" i="11" s="1"/>
  <c r="S58" i="11"/>
  <c r="O113" i="11"/>
  <c r="O55" i="11"/>
  <c r="O115" i="11" s="1"/>
  <c r="S97" i="11"/>
  <c r="K113" i="11"/>
  <c r="K55" i="11"/>
  <c r="K115" i="11" s="1"/>
  <c r="S109" i="11"/>
  <c r="S91" i="11"/>
  <c r="S85" i="11"/>
  <c r="S103" i="11"/>
  <c r="P113" i="11"/>
  <c r="P55" i="11"/>
  <c r="P115" i="11" s="1"/>
  <c r="S82" i="11"/>
  <c r="J113" i="11"/>
  <c r="J55" i="11"/>
  <c r="J115" i="11" s="1"/>
  <c r="Q113" i="11"/>
  <c r="Q55" i="11"/>
  <c r="Q115" i="11" s="1"/>
  <c r="S112" i="11"/>
  <c r="S64" i="11"/>
  <c r="S79" i="11"/>
  <c r="S67" i="11"/>
  <c r="R113" i="11"/>
  <c r="R55" i="11"/>
  <c r="R115" i="11" s="1"/>
  <c r="S73" i="11"/>
  <c r="I113" i="11"/>
  <c r="I55" i="11"/>
  <c r="I115" i="11" s="1"/>
  <c r="L55" i="11"/>
  <c r="L115" i="11" s="1"/>
  <c r="L113" i="11"/>
  <c r="S88" i="11"/>
  <c r="S61" i="11"/>
  <c r="S94" i="11"/>
  <c r="G53" i="10"/>
  <c r="G55" i="10" s="1"/>
  <c r="N62" i="10"/>
  <c r="N64" i="10" s="1"/>
  <c r="I77" i="10"/>
  <c r="I79" i="10" s="1"/>
  <c r="J56" i="10"/>
  <c r="J58" i="10" s="1"/>
  <c r="K89" i="10"/>
  <c r="K91" i="10" s="1"/>
  <c r="K65" i="10"/>
  <c r="K67" i="10" s="1"/>
  <c r="P74" i="10"/>
  <c r="P76" i="10" s="1"/>
  <c r="M59" i="10"/>
  <c r="M61" i="10" s="1"/>
  <c r="J59" i="10"/>
  <c r="J61" i="10" s="1"/>
  <c r="I101" i="10"/>
  <c r="I103" i="10" s="1"/>
  <c r="M110" i="10"/>
  <c r="M112" i="10" s="1"/>
  <c r="H95" i="10"/>
  <c r="H97" i="10" s="1"/>
  <c r="M68" i="10"/>
  <c r="M70" i="10" s="1"/>
  <c r="O68" i="10"/>
  <c r="O70" i="10" s="1"/>
  <c r="I68" i="10"/>
  <c r="I70" i="10" s="1"/>
  <c r="L53" i="10"/>
  <c r="L55" i="10" s="1"/>
  <c r="L107" i="10"/>
  <c r="L109" i="10" s="1"/>
  <c r="K56" i="10"/>
  <c r="K58" i="10" s="1"/>
  <c r="R68" i="10"/>
  <c r="R70" i="10" s="1"/>
  <c r="Q71" i="10"/>
  <c r="Q73" i="10" s="1"/>
  <c r="N92" i="10"/>
  <c r="N94" i="10" s="1"/>
  <c r="H80" i="10"/>
  <c r="H82" i="10" s="1"/>
  <c r="H68" i="10"/>
  <c r="H70" i="10" s="1"/>
  <c r="J101" i="10"/>
  <c r="J103" i="10" s="1"/>
  <c r="N89" i="10"/>
  <c r="N91" i="10" s="1"/>
  <c r="M77" i="10"/>
  <c r="M79" i="10" s="1"/>
  <c r="L56" i="10"/>
  <c r="L58" i="10" s="1"/>
  <c r="G98" i="10"/>
  <c r="G100" i="10" s="1"/>
  <c r="R86" i="10"/>
  <c r="R88" i="10" s="1"/>
  <c r="I62" i="10"/>
  <c r="I64" i="10" s="1"/>
  <c r="R95" i="10"/>
  <c r="R97" i="10" s="1"/>
  <c r="K83" i="10"/>
  <c r="K85" i="10" s="1"/>
  <c r="N71" i="10"/>
  <c r="N73" i="10" s="1"/>
  <c r="L104" i="10"/>
  <c r="L106" i="10" s="1"/>
  <c r="P62" i="10"/>
  <c r="P64" i="10" s="1"/>
  <c r="H86" i="10"/>
  <c r="H88" i="10" s="1"/>
  <c r="P107" i="10"/>
  <c r="P109" i="10" s="1"/>
  <c r="N110" i="10"/>
  <c r="N112" i="10" s="1"/>
  <c r="G92" i="10"/>
  <c r="G94" i="10" s="1"/>
  <c r="L80" i="10"/>
  <c r="L82" i="10" s="1"/>
  <c r="M53" i="10"/>
  <c r="M55" i="10" s="1"/>
  <c r="R89" i="10"/>
  <c r="R91" i="10" s="1"/>
  <c r="L77" i="10"/>
  <c r="L79" i="10" s="1"/>
  <c r="P53" i="10"/>
  <c r="P55" i="10" s="1"/>
  <c r="O98" i="10"/>
  <c r="O100" i="10" s="1"/>
  <c r="I86" i="10"/>
  <c r="I88" i="10" s="1"/>
  <c r="M62" i="10"/>
  <c r="M64" i="10" s="1"/>
  <c r="H107" i="10"/>
  <c r="H109" i="10" s="1"/>
  <c r="M95" i="10"/>
  <c r="M97" i="10" s="1"/>
  <c r="H71" i="10"/>
  <c r="H73" i="10" s="1"/>
  <c r="K59" i="10"/>
  <c r="K61" i="10" s="1"/>
  <c r="J104" i="10"/>
  <c r="J106" i="10" s="1"/>
  <c r="L101" i="10"/>
  <c r="L103" i="10" s="1"/>
  <c r="H53" i="10"/>
  <c r="H55" i="10" s="1"/>
  <c r="G107" i="10"/>
  <c r="G109" i="10" s="1"/>
  <c r="R59" i="10"/>
  <c r="R61" i="10" s="1"/>
  <c r="J68" i="10"/>
  <c r="J70" i="10" s="1"/>
  <c r="H104" i="10"/>
  <c r="H106" i="10" s="1"/>
  <c r="M92" i="10"/>
  <c r="M94" i="10" s="1"/>
  <c r="M56" i="10"/>
  <c r="M58" i="10" s="1"/>
  <c r="K101" i="10"/>
  <c r="K103" i="10" s="1"/>
  <c r="O89" i="10"/>
  <c r="O91" i="10" s="1"/>
  <c r="I65" i="10"/>
  <c r="I67" i="10" s="1"/>
  <c r="R110" i="10"/>
  <c r="R112" i="10" s="1"/>
  <c r="L98" i="10"/>
  <c r="L100" i="10" s="1"/>
  <c r="K74" i="10"/>
  <c r="K76" i="10" s="1"/>
  <c r="N68" i="10"/>
  <c r="N70" i="10" s="1"/>
  <c r="Q107" i="10"/>
  <c r="Q109" i="10" s="1"/>
  <c r="J83" i="10"/>
  <c r="J85" i="10" s="1"/>
  <c r="M71" i="10"/>
  <c r="M73" i="10" s="1"/>
  <c r="K68" i="10"/>
  <c r="K70" i="10" s="1"/>
  <c r="J65" i="10"/>
  <c r="J67" i="10" s="1"/>
  <c r="H62" i="10"/>
  <c r="H64" i="10" s="1"/>
  <c r="Q92" i="10"/>
  <c r="Q94" i="10" s="1"/>
  <c r="Q101" i="10"/>
  <c r="Q103" i="10" s="1"/>
  <c r="J62" i="10"/>
  <c r="J64" i="10" s="1"/>
  <c r="M86" i="10"/>
  <c r="M88" i="10" s="1"/>
  <c r="J95" i="10"/>
  <c r="J97" i="10" s="1"/>
  <c r="O86" i="10"/>
  <c r="O88" i="10" s="1"/>
  <c r="N104" i="10"/>
  <c r="N106" i="10" s="1"/>
  <c r="R92" i="10"/>
  <c r="R94" i="10" s="1"/>
  <c r="M80" i="10"/>
  <c r="M82" i="10" s="1"/>
  <c r="G65" i="10"/>
  <c r="G67" i="10" s="1"/>
  <c r="G101" i="10"/>
  <c r="G103" i="10" s="1"/>
  <c r="L89" i="10"/>
  <c r="L91" i="10" s="1"/>
  <c r="Q65" i="10"/>
  <c r="Q67" i="10" s="1"/>
  <c r="O110" i="10"/>
  <c r="O112" i="10" s="1"/>
  <c r="K98" i="10"/>
  <c r="K100" i="10" s="1"/>
  <c r="L86" i="10"/>
  <c r="L88" i="10" s="1"/>
  <c r="J107" i="10"/>
  <c r="J109" i="10" s="1"/>
  <c r="O95" i="10"/>
  <c r="O97" i="10" s="1"/>
  <c r="I83" i="10"/>
  <c r="I85" i="10" s="1"/>
  <c r="G59" i="10"/>
  <c r="G61" i="10" s="1"/>
  <c r="L92" i="10"/>
  <c r="L94" i="10" s="1"/>
  <c r="I89" i="10"/>
  <c r="I91" i="10" s="1"/>
  <c r="L74" i="10"/>
  <c r="L76" i="10" s="1"/>
  <c r="P95" i="10"/>
  <c r="P97" i="10" s="1"/>
  <c r="G104" i="10"/>
  <c r="G106" i="10" s="1"/>
  <c r="K92" i="10"/>
  <c r="K94" i="10" s="1"/>
  <c r="Q80" i="10"/>
  <c r="Q82" i="10" s="1"/>
  <c r="R101" i="10"/>
  <c r="R103" i="10" s="1"/>
  <c r="J89" i="10"/>
  <c r="J91" i="10" s="1"/>
  <c r="Q77" i="10"/>
  <c r="Q79" i="10" s="1"/>
  <c r="J110" i="10"/>
  <c r="J112" i="10" s="1"/>
  <c r="H98" i="10"/>
  <c r="H100" i="10" s="1"/>
  <c r="P86" i="10"/>
  <c r="P88" i="10" s="1"/>
  <c r="J80" i="10"/>
  <c r="J82" i="10" s="1"/>
  <c r="M107" i="10"/>
  <c r="M109" i="10" s="1"/>
  <c r="O83" i="10"/>
  <c r="O85" i="10" s="1"/>
  <c r="I71" i="10"/>
  <c r="I73" i="10" s="1"/>
  <c r="Q59" i="10"/>
  <c r="Q61" i="10" s="1"/>
  <c r="J92" i="10"/>
  <c r="J94" i="10" s="1"/>
  <c r="H89" i="10"/>
  <c r="H91" i="10" s="1"/>
  <c r="G110" i="10"/>
  <c r="G112" i="10" s="1"/>
  <c r="G95" i="10"/>
  <c r="G97" i="10" s="1"/>
  <c r="I59" i="10"/>
  <c r="I61" i="10" s="1"/>
  <c r="N65" i="10"/>
  <c r="N67" i="10" s="1"/>
  <c r="M104" i="10"/>
  <c r="M106" i="10" s="1"/>
  <c r="G80" i="10"/>
  <c r="G82" i="10" s="1"/>
  <c r="R74" i="10"/>
  <c r="R76" i="10" s="1"/>
  <c r="H101" i="10"/>
  <c r="H103" i="10" s="1"/>
  <c r="Q89" i="10"/>
  <c r="Q91" i="10" s="1"/>
  <c r="J74" i="10"/>
  <c r="J76" i="10" s="1"/>
  <c r="L110" i="10"/>
  <c r="L112" i="10" s="1"/>
  <c r="Q98" i="10"/>
  <c r="Q100" i="10" s="1"/>
  <c r="H74" i="10"/>
  <c r="H76" i="10" s="1"/>
  <c r="R53" i="10"/>
  <c r="R55" i="10" s="1"/>
  <c r="N95" i="10"/>
  <c r="N97" i="10" s="1"/>
  <c r="L83" i="10"/>
  <c r="L85" i="10" s="1"/>
  <c r="O71" i="10"/>
  <c r="O73" i="10" s="1"/>
  <c r="P68" i="10"/>
  <c r="P70" i="10" s="1"/>
  <c r="O65" i="10"/>
  <c r="O67" i="10" s="1"/>
  <c r="N53" i="10"/>
  <c r="N55" i="10" s="1"/>
  <c r="H56" i="10"/>
  <c r="H58" i="10" s="1"/>
  <c r="K110" i="10"/>
  <c r="K112" i="10" s="1"/>
  <c r="Q74" i="10"/>
  <c r="Q76" i="10" s="1"/>
  <c r="P83" i="10"/>
  <c r="P85" i="10" s="1"/>
  <c r="P104" i="10"/>
  <c r="P106" i="10" s="1"/>
  <c r="K80" i="10"/>
  <c r="K82" i="10" s="1"/>
  <c r="Q53" i="10"/>
  <c r="Q55" i="10" s="1"/>
  <c r="M89" i="10"/>
  <c r="M91" i="10" s="1"/>
  <c r="H77" i="10"/>
  <c r="H79" i="10" s="1"/>
  <c r="I110" i="10"/>
  <c r="I112" i="10" s="1"/>
  <c r="J86" i="10"/>
  <c r="J88" i="10" s="1"/>
  <c r="I107" i="10"/>
  <c r="I109" i="10" s="1"/>
  <c r="G83" i="10"/>
  <c r="G85" i="10" s="1"/>
  <c r="K71" i="10"/>
  <c r="K73" i="10" s="1"/>
  <c r="Q56" i="10"/>
  <c r="Q58" i="10" s="1"/>
  <c r="P98" i="10"/>
  <c r="P100" i="10" s="1"/>
  <c r="L59" i="10"/>
  <c r="L61" i="10" s="1"/>
  <c r="I104" i="10"/>
  <c r="I106" i="10" s="1"/>
  <c r="N80" i="10"/>
  <c r="N82" i="10" s="1"/>
  <c r="N77" i="10"/>
  <c r="N79" i="10" s="1"/>
  <c r="J77" i="10"/>
  <c r="J79" i="10" s="1"/>
  <c r="G56" i="10"/>
  <c r="G58" i="10" s="1"/>
  <c r="K86" i="10"/>
  <c r="K88" i="10" s="1"/>
  <c r="I74" i="10"/>
  <c r="I76" i="10" s="1"/>
  <c r="K107" i="10"/>
  <c r="K109" i="10" s="1"/>
  <c r="M83" i="10"/>
  <c r="M85" i="10" s="1"/>
  <c r="H59" i="10"/>
  <c r="H61" i="10" s="1"/>
  <c r="O56" i="10"/>
  <c r="O58" i="10" s="1"/>
  <c r="M65" i="10"/>
  <c r="M67" i="10" s="1"/>
  <c r="Q86" i="10"/>
  <c r="Q88" i="10" s="1"/>
  <c r="J71" i="10"/>
  <c r="J73" i="10" s="1"/>
  <c r="O104" i="10"/>
  <c r="O106" i="10" s="1"/>
  <c r="H92" i="10"/>
  <c r="H94" i="10" s="1"/>
  <c r="I53" i="10"/>
  <c r="I55" i="10" s="1"/>
  <c r="G89" i="10"/>
  <c r="G91" i="10" s="1"/>
  <c r="P77" i="10"/>
  <c r="P79" i="10" s="1"/>
  <c r="J98" i="10"/>
  <c r="J100" i="10" s="1"/>
  <c r="N86" i="10"/>
  <c r="N88" i="10" s="1"/>
  <c r="Q62" i="10"/>
  <c r="Q64" i="10" s="1"/>
  <c r="Q95" i="10"/>
  <c r="Q97" i="10" s="1"/>
  <c r="P71" i="10"/>
  <c r="P73" i="10" s="1"/>
  <c r="P59" i="10"/>
  <c r="P61" i="10" s="1"/>
  <c r="P56" i="10"/>
  <c r="P58" i="10" s="1"/>
  <c r="Q104" i="10"/>
  <c r="Q106" i="10" s="1"/>
  <c r="N101" i="10"/>
  <c r="N103" i="10" s="1"/>
  <c r="R98" i="10"/>
  <c r="R100" i="10" s="1"/>
  <c r="R107" i="10"/>
  <c r="R109" i="10" s="1"/>
  <c r="J53" i="10"/>
  <c r="J55" i="10" s="1"/>
  <c r="L62" i="10"/>
  <c r="L64" i="10" s="1"/>
  <c r="L65" i="10"/>
  <c r="L67" i="10" s="1"/>
  <c r="G77" i="10"/>
  <c r="G79" i="10" s="1"/>
  <c r="R56" i="10"/>
  <c r="R58" i="10" s="1"/>
  <c r="N74" i="10"/>
  <c r="N76" i="10" s="1"/>
  <c r="N83" i="10"/>
  <c r="N85" i="10" s="1"/>
  <c r="G62" i="10"/>
  <c r="G64" i="10" s="1"/>
  <c r="R104" i="10"/>
  <c r="R106" i="10" s="1"/>
  <c r="P92" i="10"/>
  <c r="P94" i="10" s="1"/>
  <c r="Q68" i="10"/>
  <c r="Q70" i="10" s="1"/>
  <c r="K62" i="10"/>
  <c r="K64" i="10" s="1"/>
  <c r="P101" i="10"/>
  <c r="P103" i="10" s="1"/>
  <c r="O77" i="10"/>
  <c r="O79" i="10" s="1"/>
  <c r="L68" i="10"/>
  <c r="L70" i="10" s="1"/>
  <c r="R113" i="10"/>
  <c r="I98" i="10"/>
  <c r="I100" i="10" s="1"/>
  <c r="G74" i="10"/>
  <c r="G76" i="10" s="1"/>
  <c r="O107" i="10"/>
  <c r="O109" i="10" s="1"/>
  <c r="I95" i="10"/>
  <c r="I97" i="10" s="1"/>
  <c r="L71" i="10"/>
  <c r="L73" i="10" s="1"/>
  <c r="O59" i="10"/>
  <c r="O61" i="10" s="1"/>
  <c r="I80" i="10"/>
  <c r="I82" i="10" s="1"/>
  <c r="P110" i="10"/>
  <c r="P112" i="10" s="1"/>
  <c r="N56" i="10"/>
  <c r="N58" i="10" s="1"/>
  <c r="G71" i="10"/>
  <c r="G73" i="10" s="1"/>
  <c r="K104" i="10"/>
  <c r="K106" i="10" s="1"/>
  <c r="I92" i="10"/>
  <c r="I94" i="10" s="1"/>
  <c r="I56" i="10"/>
  <c r="I58" i="10" s="1"/>
  <c r="O101" i="10"/>
  <c r="O103" i="10" s="1"/>
  <c r="P89" i="10"/>
  <c r="P91" i="10" s="1"/>
  <c r="G68" i="10"/>
  <c r="G70" i="10" s="1"/>
  <c r="H110" i="10"/>
  <c r="H112" i="10" s="1"/>
  <c r="M98" i="10"/>
  <c r="M100" i="10" s="1"/>
  <c r="O74" i="10"/>
  <c r="O76" i="10" s="1"/>
  <c r="P65" i="10"/>
  <c r="P67" i="10" s="1"/>
  <c r="K95" i="10"/>
  <c r="K97" i="10" s="1"/>
  <c r="H83" i="10"/>
  <c r="H85" i="10" s="1"/>
  <c r="R71" i="10"/>
  <c r="R73" i="10" s="1"/>
  <c r="H65" i="10"/>
  <c r="H67" i="10" s="1"/>
  <c r="O80" i="10"/>
  <c r="O82" i="10" s="1"/>
  <c r="K77" i="10"/>
  <c r="K79" i="10" s="1"/>
  <c r="N98" i="10"/>
  <c r="N100" i="10" s="1"/>
  <c r="R83" i="10"/>
  <c r="R85" i="10" s="1"/>
  <c r="R80" i="10"/>
  <c r="R82" i="10" s="1"/>
  <c r="R62" i="10"/>
  <c r="R64" i="10" s="1"/>
  <c r="O92" i="10"/>
  <c r="O94" i="10" s="1"/>
  <c r="P80" i="10"/>
  <c r="P82" i="10" s="1"/>
  <c r="R65" i="10"/>
  <c r="R67" i="10" s="1"/>
  <c r="M101" i="10"/>
  <c r="M103" i="10" s="1"/>
  <c r="R77" i="10"/>
  <c r="R79" i="10" s="1"/>
  <c r="O62" i="10"/>
  <c r="O64" i="10" s="1"/>
  <c r="Q110" i="10"/>
  <c r="Q112" i="10" s="1"/>
  <c r="G86" i="10"/>
  <c r="G88" i="10" s="1"/>
  <c r="M74" i="10"/>
  <c r="M76" i="10" s="1"/>
  <c r="N107" i="10"/>
  <c r="N109" i="10" s="1"/>
  <c r="L95" i="10"/>
  <c r="L97" i="10" s="1"/>
  <c r="Q83" i="10"/>
  <c r="Q85" i="10" s="1"/>
  <c r="N59" i="10"/>
  <c r="N61" i="10" s="1"/>
  <c r="K53" i="10"/>
  <c r="K55" i="10" s="1"/>
  <c r="O53" i="10"/>
  <c r="O55" i="10" s="1"/>
  <c r="H101" i="8"/>
  <c r="H103" i="8" s="1"/>
  <c r="R101" i="8"/>
  <c r="R103" i="8" s="1"/>
  <c r="K92" i="8"/>
  <c r="K94" i="8" s="1"/>
  <c r="O104" i="8"/>
  <c r="O106" i="8" s="1"/>
  <c r="J71" i="8"/>
  <c r="J73" i="8" s="1"/>
  <c r="P101" i="8"/>
  <c r="P103" i="8" s="1"/>
  <c r="O86" i="8"/>
  <c r="O88" i="8" s="1"/>
  <c r="R53" i="8"/>
  <c r="R55" i="8" s="1"/>
  <c r="J65" i="8"/>
  <c r="J67" i="8" s="1"/>
  <c r="R56" i="8"/>
  <c r="R58" i="8" s="1"/>
  <c r="G86" i="8"/>
  <c r="G88" i="8" s="1"/>
  <c r="N71" i="8"/>
  <c r="N73" i="8" s="1"/>
  <c r="H80" i="8"/>
  <c r="H82" i="8" s="1"/>
  <c r="G59" i="8"/>
  <c r="G61" i="8" s="1"/>
  <c r="H53" i="8"/>
  <c r="H55" i="8" s="1"/>
  <c r="L80" i="8"/>
  <c r="L82" i="8" s="1"/>
  <c r="R59" i="8"/>
  <c r="R61" i="8" s="1"/>
  <c r="O53" i="8"/>
  <c r="O55" i="8" s="1"/>
  <c r="O98" i="8"/>
  <c r="O100" i="8" s="1"/>
  <c r="L53" i="8"/>
  <c r="L55" i="8" s="1"/>
  <c r="M74" i="8"/>
  <c r="M76" i="8" s="1"/>
  <c r="G77" i="8"/>
  <c r="G79" i="8" s="1"/>
  <c r="N107" i="8"/>
  <c r="N109" i="8" s="1"/>
  <c r="I80" i="8"/>
  <c r="I82" i="8" s="1"/>
  <c r="M89" i="8"/>
  <c r="M91" i="8" s="1"/>
  <c r="M80" i="8"/>
  <c r="M82" i="8" s="1"/>
  <c r="I110" i="8"/>
  <c r="I112" i="8" s="1"/>
  <c r="P89" i="8"/>
  <c r="P91" i="8" s="1"/>
  <c r="L59" i="8"/>
  <c r="L61" i="8" s="1"/>
  <c r="G89" i="8"/>
  <c r="G91" i="8" s="1"/>
  <c r="L71" i="8"/>
  <c r="L73" i="8" s="1"/>
  <c r="I92" i="8"/>
  <c r="I94" i="8" s="1"/>
  <c r="O107" i="8"/>
  <c r="O109" i="8" s="1"/>
  <c r="I53" i="8"/>
  <c r="I55" i="8" s="1"/>
  <c r="M53" i="8"/>
  <c r="M55" i="8" s="1"/>
  <c r="P83" i="8"/>
  <c r="P85" i="8" s="1"/>
  <c r="M110" i="8"/>
  <c r="M112" i="8" s="1"/>
  <c r="I83" i="8"/>
  <c r="I85" i="8" s="1"/>
  <c r="H56" i="8"/>
  <c r="H58" i="8" s="1"/>
  <c r="J74" i="8"/>
  <c r="J76" i="8" s="1"/>
  <c r="P56" i="8"/>
  <c r="P58" i="8" s="1"/>
  <c r="R95" i="8"/>
  <c r="R97" i="8" s="1"/>
  <c r="Q101" i="8"/>
  <c r="Q103" i="8" s="1"/>
  <c r="O83" i="8"/>
  <c r="O85" i="8" s="1"/>
  <c r="R86" i="8"/>
  <c r="R88" i="8" s="1"/>
  <c r="I95" i="8"/>
  <c r="I97" i="8" s="1"/>
  <c r="H68" i="8"/>
  <c r="H70" i="8" s="1"/>
  <c r="Q65" i="8"/>
  <c r="Q67" i="8" s="1"/>
  <c r="P74" i="8"/>
  <c r="P76" i="8" s="1"/>
  <c r="H74" i="8"/>
  <c r="H76" i="8" s="1"/>
  <c r="M71" i="8"/>
  <c r="M73" i="8" s="1"/>
  <c r="L92" i="8"/>
  <c r="L94" i="8" s="1"/>
  <c r="Q77" i="8"/>
  <c r="Q79" i="8" s="1"/>
  <c r="N68" i="8"/>
  <c r="N70" i="8" s="1"/>
  <c r="N98" i="8"/>
  <c r="N100" i="8" s="1"/>
  <c r="G62" i="8"/>
  <c r="G64" i="8" s="1"/>
  <c r="I74" i="8"/>
  <c r="I76" i="8" s="1"/>
  <c r="G104" i="8"/>
  <c r="G106" i="8" s="1"/>
  <c r="L56" i="8"/>
  <c r="L58" i="8" s="1"/>
  <c r="O74" i="8"/>
  <c r="O76" i="8" s="1"/>
  <c r="G74" i="8"/>
  <c r="G76" i="8" s="1"/>
  <c r="H77" i="8"/>
  <c r="H79" i="8" s="1"/>
  <c r="G110" i="8"/>
  <c r="G112" i="8" s="1"/>
  <c r="R74" i="8"/>
  <c r="R76" i="8" s="1"/>
  <c r="O71" i="8"/>
  <c r="O73" i="8" s="1"/>
  <c r="O68" i="8"/>
  <c r="O70" i="8" s="1"/>
  <c r="I89" i="8"/>
  <c r="I91" i="8" s="1"/>
  <c r="N65" i="8"/>
  <c r="N67" i="8" s="1"/>
  <c r="R110" i="8"/>
  <c r="R112" i="8" s="1"/>
  <c r="M86" i="8"/>
  <c r="M88" i="8" s="1"/>
  <c r="K83" i="8"/>
  <c r="K85" i="8" s="1"/>
  <c r="K95" i="8"/>
  <c r="K97" i="8" s="1"/>
  <c r="N83" i="8"/>
  <c r="N85" i="8" s="1"/>
  <c r="K104" i="8"/>
  <c r="K106" i="8" s="1"/>
  <c r="H92" i="8"/>
  <c r="H94" i="8" s="1"/>
  <c r="N80" i="8"/>
  <c r="N82" i="8" s="1"/>
  <c r="J56" i="8"/>
  <c r="J58" i="8" s="1"/>
  <c r="J86" i="8"/>
  <c r="J88" i="8" s="1"/>
  <c r="M104" i="8"/>
  <c r="M106" i="8" s="1"/>
  <c r="R62" i="8"/>
  <c r="R64" i="8" s="1"/>
  <c r="H107" i="8"/>
  <c r="H109" i="8" s="1"/>
  <c r="L104" i="8"/>
  <c r="L106" i="8" s="1"/>
  <c r="P92" i="8"/>
  <c r="P94" i="8" s="1"/>
  <c r="R80" i="8"/>
  <c r="R82" i="8" s="1"/>
  <c r="N56" i="8"/>
  <c r="N58" i="8" s="1"/>
  <c r="G80" i="8"/>
  <c r="G82" i="8" s="1"/>
  <c r="K74" i="8"/>
  <c r="K76" i="8" s="1"/>
  <c r="H98" i="8"/>
  <c r="H100" i="8" s="1"/>
  <c r="J83" i="8"/>
  <c r="J85" i="8" s="1"/>
  <c r="O92" i="8"/>
  <c r="O94" i="8" s="1"/>
  <c r="Q56" i="8"/>
  <c r="Q58" i="8" s="1"/>
  <c r="K65" i="8"/>
  <c r="K67" i="8" s="1"/>
  <c r="K89" i="8"/>
  <c r="K91" i="8" s="1"/>
  <c r="H110" i="8"/>
  <c r="H112" i="8" s="1"/>
  <c r="K86" i="8"/>
  <c r="K88" i="8" s="1"/>
  <c r="M107" i="8"/>
  <c r="M109" i="8" s="1"/>
  <c r="M83" i="8"/>
  <c r="M85" i="8" s="1"/>
  <c r="P77" i="8"/>
  <c r="P79" i="8" s="1"/>
  <c r="G53" i="8"/>
  <c r="G55" i="8" s="1"/>
  <c r="Q89" i="8"/>
  <c r="Q91" i="8" s="1"/>
  <c r="N62" i="8"/>
  <c r="N64" i="8" s="1"/>
  <c r="M98" i="8"/>
  <c r="M100" i="8" s="1"/>
  <c r="N74" i="8"/>
  <c r="N76" i="8" s="1"/>
  <c r="K107" i="8"/>
  <c r="K109" i="8" s="1"/>
  <c r="N95" i="8"/>
  <c r="N97" i="8" s="1"/>
  <c r="P71" i="8"/>
  <c r="P73" i="8" s="1"/>
  <c r="I104" i="8"/>
  <c r="I106" i="8" s="1"/>
  <c r="N92" i="8"/>
  <c r="N94" i="8" s="1"/>
  <c r="J68" i="8"/>
  <c r="J70" i="8" s="1"/>
  <c r="O89" i="8"/>
  <c r="O91" i="8" s="1"/>
  <c r="P53" i="8"/>
  <c r="P55" i="8" s="1"/>
  <c r="Q53" i="8"/>
  <c r="Q55" i="8" s="1"/>
  <c r="M68" i="8"/>
  <c r="M70" i="8" s="1"/>
  <c r="P59" i="8"/>
  <c r="P61" i="8" s="1"/>
  <c r="K77" i="8"/>
  <c r="K79" i="8" s="1"/>
  <c r="Q59" i="8"/>
  <c r="Q61" i="8" s="1"/>
  <c r="L77" i="8"/>
  <c r="L79" i="8" s="1"/>
  <c r="H62" i="8"/>
  <c r="H64" i="8" s="1"/>
  <c r="L86" i="8"/>
  <c r="L88" i="8" s="1"/>
  <c r="I62" i="8"/>
  <c r="I64" i="8" s="1"/>
  <c r="N86" i="8"/>
  <c r="N88" i="8" s="1"/>
  <c r="N101" i="8"/>
  <c r="N103" i="8" s="1"/>
  <c r="N110" i="8"/>
  <c r="N112" i="8" s="1"/>
  <c r="L107" i="8"/>
  <c r="L109" i="8" s="1"/>
  <c r="R104" i="8"/>
  <c r="R106" i="8" s="1"/>
  <c r="H86" i="8"/>
  <c r="H88" i="8" s="1"/>
  <c r="R89" i="8"/>
  <c r="R91" i="8" s="1"/>
  <c r="N53" i="8"/>
  <c r="N55" i="8" s="1"/>
  <c r="P98" i="8"/>
  <c r="P100" i="8" s="1"/>
  <c r="Q74" i="8"/>
  <c r="Q76" i="8" s="1"/>
  <c r="G107" i="8"/>
  <c r="G109" i="8" s="1"/>
  <c r="Q95" i="8"/>
  <c r="Q97" i="8" s="1"/>
  <c r="G71" i="8"/>
  <c r="G73" i="8" s="1"/>
  <c r="H104" i="8"/>
  <c r="H106" i="8" s="1"/>
  <c r="Q92" i="8"/>
  <c r="Q94" i="8" s="1"/>
  <c r="I68" i="8"/>
  <c r="I70" i="8" s="1"/>
  <c r="K56" i="8"/>
  <c r="K58" i="8" s="1"/>
  <c r="M59" i="8"/>
  <c r="M61" i="8" s="1"/>
  <c r="P68" i="8"/>
  <c r="P70" i="8" s="1"/>
  <c r="J53" i="8"/>
  <c r="J55" i="8" s="1"/>
  <c r="L95" i="8"/>
  <c r="L97" i="8" s="1"/>
  <c r="P104" i="8"/>
  <c r="P106" i="8" s="1"/>
  <c r="J92" i="8"/>
  <c r="J94" i="8" s="1"/>
  <c r="Q68" i="8"/>
  <c r="Q70" i="8" s="1"/>
  <c r="O56" i="8"/>
  <c r="O58" i="8" s="1"/>
  <c r="I101" i="8"/>
  <c r="I103" i="8" s="1"/>
  <c r="R65" i="8"/>
  <c r="R67" i="8" s="1"/>
  <c r="I86" i="8"/>
  <c r="I88" i="8" s="1"/>
  <c r="N59" i="8"/>
  <c r="N61" i="8" s="1"/>
  <c r="R92" i="8"/>
  <c r="R94" i="8" s="1"/>
  <c r="G56" i="8"/>
  <c r="G58" i="8" s="1"/>
  <c r="K62" i="8"/>
  <c r="K64" i="8" s="1"/>
  <c r="I77" i="8"/>
  <c r="I79" i="8" s="1"/>
  <c r="Q110" i="8"/>
  <c r="Q112" i="8" s="1"/>
  <c r="Q86" i="8"/>
  <c r="Q88" i="8" s="1"/>
  <c r="R107" i="8"/>
  <c r="R109" i="8" s="1"/>
  <c r="K71" i="8"/>
  <c r="K73" i="8" s="1"/>
  <c r="L74" i="8"/>
  <c r="L76" i="8" s="1"/>
  <c r="L101" i="8"/>
  <c r="L103" i="8" s="1"/>
  <c r="M77" i="8"/>
  <c r="M79" i="8" s="1"/>
  <c r="P110" i="8"/>
  <c r="P112" i="8" s="1"/>
  <c r="R98" i="8"/>
  <c r="R100" i="8" s="1"/>
  <c r="L83" i="8"/>
  <c r="L85" i="8" s="1"/>
  <c r="Q107" i="8"/>
  <c r="Q109" i="8" s="1"/>
  <c r="H83" i="8"/>
  <c r="H85" i="8" s="1"/>
  <c r="J59" i="8"/>
  <c r="J61" i="8" s="1"/>
  <c r="N104" i="8"/>
  <c r="N106" i="8" s="1"/>
  <c r="K80" i="8"/>
  <c r="K82" i="8" s="1"/>
  <c r="K68" i="8"/>
  <c r="K70" i="8" s="1"/>
  <c r="P65" i="8"/>
  <c r="P67" i="8" s="1"/>
  <c r="H59" i="8"/>
  <c r="H61" i="8" s="1"/>
  <c r="M56" i="8"/>
  <c r="M58" i="8" s="1"/>
  <c r="I71" i="8"/>
  <c r="I73" i="8" s="1"/>
  <c r="L62" i="8"/>
  <c r="L64" i="8" s="1"/>
  <c r="H89" i="8"/>
  <c r="H91" i="8" s="1"/>
  <c r="M62" i="8"/>
  <c r="M64" i="8" s="1"/>
  <c r="J89" i="8"/>
  <c r="J91" i="8" s="1"/>
  <c r="P62" i="8"/>
  <c r="P64" i="8" s="1"/>
  <c r="K98" i="8"/>
  <c r="K100" i="8" s="1"/>
  <c r="Q62" i="8"/>
  <c r="Q64" i="8" s="1"/>
  <c r="L98" i="8"/>
  <c r="L100" i="8" s="1"/>
  <c r="N89" i="8"/>
  <c r="N91" i="8" s="1"/>
  <c r="Q98" i="8"/>
  <c r="Q100" i="8" s="1"/>
  <c r="M95" i="8"/>
  <c r="M97" i="8" s="1"/>
  <c r="M92" i="8"/>
  <c r="M94" i="8" s="1"/>
  <c r="M101" i="8"/>
  <c r="M103" i="8" s="1"/>
  <c r="J77" i="8"/>
  <c r="J79" i="8" s="1"/>
  <c r="O110" i="8"/>
  <c r="O112" i="8" s="1"/>
  <c r="J98" i="8"/>
  <c r="J100" i="8" s="1"/>
  <c r="P95" i="8"/>
  <c r="P97" i="8" s="1"/>
  <c r="I107" i="8"/>
  <c r="I109" i="8" s="1"/>
  <c r="G83" i="8"/>
  <c r="G85" i="8" s="1"/>
  <c r="Q71" i="8"/>
  <c r="Q73" i="8" s="1"/>
  <c r="Q104" i="8"/>
  <c r="Q106" i="8" s="1"/>
  <c r="O80" i="8"/>
  <c r="O82" i="8" s="1"/>
  <c r="R68" i="8"/>
  <c r="R70" i="8" s="1"/>
  <c r="O65" i="8"/>
  <c r="O67" i="8" s="1"/>
  <c r="H95" i="8"/>
  <c r="H97" i="8" s="1"/>
  <c r="K101" i="8"/>
  <c r="K103" i="8" s="1"/>
  <c r="I98" i="8"/>
  <c r="I100" i="8" s="1"/>
  <c r="R83" i="8"/>
  <c r="R85" i="8" s="1"/>
  <c r="J104" i="8"/>
  <c r="J106" i="8" s="1"/>
  <c r="P80" i="8"/>
  <c r="P82" i="8" s="1"/>
  <c r="G68" i="8"/>
  <c r="G70" i="8" s="1"/>
  <c r="O101" i="8"/>
  <c r="O103" i="8" s="1"/>
  <c r="L89" i="8"/>
  <c r="L91" i="8" s="1"/>
  <c r="J62" i="8"/>
  <c r="J64" i="8" s="1"/>
  <c r="J107" i="8"/>
  <c r="J109" i="8" s="1"/>
  <c r="O59" i="8"/>
  <c r="O61" i="8" s="1"/>
  <c r="J80" i="8"/>
  <c r="J82" i="8" s="1"/>
  <c r="O77" i="8"/>
  <c r="O79" i="8" s="1"/>
  <c r="K53" i="8"/>
  <c r="K55" i="8" s="1"/>
  <c r="N77" i="8"/>
  <c r="N79" i="8" s="1"/>
  <c r="G98" i="8"/>
  <c r="G100" i="8" s="1"/>
  <c r="O62" i="8"/>
  <c r="O64" i="8" s="1"/>
  <c r="J95" i="8"/>
  <c r="J97" i="8" s="1"/>
  <c r="R71" i="8"/>
  <c r="R73" i="8" s="1"/>
  <c r="G65" i="8"/>
  <c r="G67" i="8" s="1"/>
  <c r="J101" i="8"/>
  <c r="J103" i="8" s="1"/>
  <c r="R77" i="8"/>
  <c r="R79" i="8" s="1"/>
  <c r="J110" i="8"/>
  <c r="J112" i="8" s="1"/>
  <c r="P86" i="8"/>
  <c r="P88" i="8" s="1"/>
  <c r="O95" i="8"/>
  <c r="O97" i="8" s="1"/>
  <c r="G95" i="8"/>
  <c r="G97" i="8" s="1"/>
  <c r="Q83" i="8"/>
  <c r="Q85" i="8" s="1"/>
  <c r="K59" i="8"/>
  <c r="K61" i="8" s="1"/>
  <c r="G92" i="8"/>
  <c r="G94" i="8" s="1"/>
  <c r="Q80" i="8"/>
  <c r="Q82" i="8" s="1"/>
  <c r="I56" i="8"/>
  <c r="I58" i="8" s="1"/>
  <c r="H71" i="8"/>
  <c r="H73" i="8" s="1"/>
  <c r="L68" i="8"/>
  <c r="L70" i="8" s="1"/>
  <c r="I59" i="8"/>
  <c r="I61" i="8" s="1"/>
  <c r="P107" i="8"/>
  <c r="P109" i="8" s="1"/>
  <c r="H65" i="8"/>
  <c r="H67" i="8" s="1"/>
  <c r="K110" i="8"/>
  <c r="K112" i="8" s="1"/>
  <c r="I65" i="8"/>
  <c r="I67" i="8" s="1"/>
  <c r="L110" i="8"/>
  <c r="L112" i="8" s="1"/>
  <c r="L65" i="8"/>
  <c r="L67" i="8" s="1"/>
  <c r="G101" i="8"/>
  <c r="G103" i="8" s="1"/>
  <c r="M65" i="8"/>
  <c r="M67" i="8" s="1"/>
  <c r="S55" i="11" l="1"/>
  <c r="G115" i="11"/>
  <c r="S58" i="10"/>
  <c r="S103" i="10"/>
  <c r="S55" i="10"/>
  <c r="S112" i="10"/>
  <c r="S76" i="10"/>
  <c r="S85" i="10"/>
  <c r="S82" i="10"/>
  <c r="S106" i="10"/>
  <c r="S100" i="10"/>
  <c r="S88" i="10"/>
  <c r="S73" i="10"/>
  <c r="S97" i="10"/>
  <c r="S67" i="10"/>
  <c r="S109" i="10"/>
  <c r="S94" i="10"/>
  <c r="S70" i="10"/>
  <c r="S64" i="10"/>
  <c r="S79" i="10"/>
  <c r="S91" i="10"/>
  <c r="S61" i="10"/>
  <c r="O115" i="10"/>
  <c r="J115" i="10"/>
  <c r="N115" i="10"/>
  <c r="K115" i="10"/>
  <c r="Q115" i="10"/>
  <c r="M115" i="10"/>
  <c r="I115" i="10"/>
  <c r="P115" i="10"/>
  <c r="L115" i="10"/>
  <c r="H115" i="10"/>
  <c r="G115" i="10"/>
  <c r="R11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<sst xmlns="http://schemas.openxmlformats.org/spreadsheetml/2006/main" count="2408" uniqueCount="564">
  <si>
    <t>日数（休）H</t>
    <rPh sb="0" eb="2">
      <t>ニッスウ</t>
    </rPh>
    <rPh sb="3" eb="4">
      <t>ヤス</t>
    </rPh>
    <phoneticPr fontId="1"/>
  </si>
  <si>
    <t>日数（平）W</t>
    <rPh sb="0" eb="2">
      <t>ニッスウ</t>
    </rPh>
    <rPh sb="3" eb="4">
      <t>ヒラ</t>
    </rPh>
    <phoneticPr fontId="1"/>
  </si>
  <si>
    <t>始業時間　ls</t>
    <rPh sb="0" eb="4">
      <t>シギョウジカン</t>
    </rPh>
    <phoneticPr fontId="1"/>
  </si>
  <si>
    <t>終業時間　le</t>
    <rPh sb="0" eb="2">
      <t>シュウギョウ</t>
    </rPh>
    <rPh sb="2" eb="4">
      <t>ジカン</t>
    </rPh>
    <phoneticPr fontId="1"/>
  </si>
  <si>
    <t>k</t>
    <phoneticPr fontId="1"/>
  </si>
  <si>
    <t>"XX"10日の消費電力データ（平日）＝</t>
    <rPh sb="6" eb="7">
      <t>ニチ</t>
    </rPh>
    <rPh sb="8" eb="12">
      <t>ショウヒデンリョク</t>
    </rPh>
    <rPh sb="16" eb="18">
      <t>ヘイジツ</t>
    </rPh>
    <phoneticPr fontId="1"/>
  </si>
  <si>
    <t>稼働日　Dw</t>
    <rPh sb="0" eb="3">
      <t>カドウビ</t>
    </rPh>
    <phoneticPr fontId="1"/>
  </si>
  <si>
    <t>休業日　Dh</t>
    <rPh sb="0" eb="3">
      <t>キュウギョウビ</t>
    </rPh>
    <phoneticPr fontId="1"/>
  </si>
  <si>
    <t>既設変圧器容量（Y）kVA</t>
    <rPh sb="0" eb="7">
      <t>キセツヘンアツキヨウリョウ</t>
    </rPh>
    <phoneticPr fontId="1"/>
  </si>
  <si>
    <t>既設変圧器台数（n）</t>
    <rPh sb="0" eb="2">
      <t>キセツ</t>
    </rPh>
    <rPh sb="2" eb="5">
      <t>ヘンアツキ</t>
    </rPh>
    <rPh sb="5" eb="7">
      <t>ダイスウ</t>
    </rPh>
    <phoneticPr fontId="1"/>
  </si>
  <si>
    <t>負荷損（Pc）</t>
    <rPh sb="0" eb="2">
      <t>フカ</t>
    </rPh>
    <rPh sb="2" eb="3">
      <t>ソン</t>
    </rPh>
    <phoneticPr fontId="1"/>
  </si>
  <si>
    <t>無負荷損（Pi）</t>
    <rPh sb="0" eb="1">
      <t>ム</t>
    </rPh>
    <rPh sb="1" eb="4">
      <t>フカソン</t>
    </rPh>
    <phoneticPr fontId="1"/>
  </si>
  <si>
    <t>稼働時間</t>
    <rPh sb="0" eb="4">
      <t>カドウジカン</t>
    </rPh>
    <phoneticPr fontId="1"/>
  </si>
  <si>
    <t>Tws</t>
    <phoneticPr fontId="1"/>
  </si>
  <si>
    <t>Tos</t>
    <phoneticPr fontId="1"/>
  </si>
  <si>
    <t>負荷損</t>
    <rPh sb="0" eb="3">
      <t>フカソン</t>
    </rPh>
    <phoneticPr fontId="1"/>
  </si>
  <si>
    <t>既設</t>
    <rPh sb="0" eb="2">
      <t>キセツ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</si>
  <si>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</si>
  <si>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</si>
  <si>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Tw=le-ls</t>
    <phoneticPr fontId="1"/>
  </si>
  <si>
    <t>To=24-Tw</t>
    <phoneticPr fontId="1"/>
  </si>
  <si>
    <t>Tws=Dw*Tw</t>
    <phoneticPr fontId="1"/>
  </si>
  <si>
    <t>Tos＝Dw*To+Dh*24</t>
    <phoneticPr fontId="1"/>
  </si>
  <si>
    <t>Xw＝Xw+(2*XX/K)^2*0.5</t>
    <phoneticPr fontId="1"/>
  </si>
  <si>
    <t>Xo＝Xo+(2*XX/K)^2*0.5</t>
    <phoneticPr fontId="1"/>
  </si>
  <si>
    <t>Rew=^Xw/Tw</t>
    <phoneticPr fontId="1"/>
  </si>
  <si>
    <t>Reo=^Xo/To</t>
    <phoneticPr fontId="1"/>
  </si>
  <si>
    <t>W=Ww+Wo</t>
    <phoneticPr fontId="1"/>
  </si>
  <si>
    <t>Wo=Pi/1000*24*(Dw+Dh)</t>
    <phoneticPr fontId="1"/>
  </si>
  <si>
    <t>Ww=Pc/1000*(Rew^2*Tws+Reo^2*Tos)</t>
    <phoneticPr fontId="1"/>
  </si>
  <si>
    <t>導入</t>
    <rPh sb="0" eb="2">
      <t>ドウニュウ</t>
    </rPh>
    <phoneticPr fontId="1"/>
  </si>
  <si>
    <t>変圧器容量(Yn)</t>
    <rPh sb="0" eb="5">
      <t>ヘンアツキヨウリョウ</t>
    </rPh>
    <phoneticPr fontId="1"/>
  </si>
  <si>
    <t>負荷損(PCn)</t>
    <rPh sb="0" eb="3">
      <t>フカソン</t>
    </rPh>
    <phoneticPr fontId="1"/>
  </si>
  <si>
    <t>無負荷損（Pin）</t>
    <rPh sb="0" eb="1">
      <t>ム</t>
    </rPh>
    <rPh sb="1" eb="4">
      <t>フカソン</t>
    </rPh>
    <phoneticPr fontId="1"/>
  </si>
  <si>
    <t>変圧器容量Y</t>
    <rPh sb="0" eb="5">
      <t>ヘンアツキヨウリョウ</t>
    </rPh>
    <phoneticPr fontId="1"/>
  </si>
  <si>
    <t>変化器総容量　K</t>
    <rPh sb="0" eb="6">
      <t>ヘンカキソウヨウリョウ</t>
    </rPh>
    <phoneticPr fontId="1"/>
  </si>
  <si>
    <t>変化器容量Yn</t>
    <rPh sb="0" eb="5">
      <t>ヘンカキヨウリョウ</t>
    </rPh>
    <phoneticPr fontId="1"/>
  </si>
  <si>
    <t>負荷損（Pcn）</t>
    <rPh sb="0" eb="2">
      <t>フカ</t>
    </rPh>
    <rPh sb="2" eb="3">
      <t>ソン</t>
    </rPh>
    <phoneticPr fontId="1"/>
  </si>
  <si>
    <t>Xo＝Xo+(2*XX/K)^2*0.5</t>
  </si>
  <si>
    <t>時間外</t>
    <rPh sb="0" eb="3">
      <t>ジカンガイ</t>
    </rPh>
    <phoneticPr fontId="1"/>
  </si>
  <si>
    <t>時間内</t>
    <rPh sb="0" eb="3">
      <t>ジカンナイ</t>
    </rPh>
    <phoneticPr fontId="1"/>
  </si>
  <si>
    <t>時間内</t>
    <rPh sb="0" eb="2">
      <t>ジカン</t>
    </rPh>
    <rPh sb="2" eb="3">
      <t>ナイ</t>
    </rPh>
    <phoneticPr fontId="1"/>
  </si>
  <si>
    <r>
      <rPr>
        <sz val="11"/>
        <color theme="1"/>
        <rFont val="メイリオ"/>
        <family val="3"/>
        <charset val="128"/>
      </rPr>
      <t>容量</t>
    </r>
    <r>
      <rPr>
        <sz val="11"/>
        <color theme="1"/>
        <rFont val="Verdana"/>
        <family val="2"/>
      </rPr>
      <t>[W]</t>
    </r>
    <rPh sb="0" eb="2">
      <t>ヨウリョウ</t>
    </rPh>
    <phoneticPr fontId="1"/>
  </si>
  <si>
    <t>Xw</t>
    <phoneticPr fontId="1"/>
  </si>
  <si>
    <t>Xo</t>
    <phoneticPr fontId="1"/>
  </si>
  <si>
    <t>ls</t>
    <phoneticPr fontId="1"/>
  </si>
  <si>
    <t>le</t>
    <phoneticPr fontId="1"/>
  </si>
  <si>
    <t>24-Tw</t>
    <phoneticPr fontId="1"/>
  </si>
  <si>
    <t>始業時間　ls</t>
    <rPh sb="0" eb="4">
      <t>シギョウジカン</t>
    </rPh>
    <phoneticPr fontId="1"/>
  </si>
  <si>
    <t>終業時間　le</t>
    <rPh sb="0" eb="4">
      <t>シュウギョウジカン</t>
    </rPh>
    <phoneticPr fontId="1"/>
  </si>
  <si>
    <t>稼働時間　Tw</t>
    <rPh sb="0" eb="2">
      <t>カドウ</t>
    </rPh>
    <rPh sb="2" eb="4">
      <t>ジカン</t>
    </rPh>
    <phoneticPr fontId="1"/>
  </si>
  <si>
    <t>休業時間　To</t>
    <rPh sb="0" eb="2">
      <t>キュウギョウ</t>
    </rPh>
    <rPh sb="2" eb="4">
      <t>ジカン</t>
    </rPh>
    <phoneticPr fontId="1"/>
  </si>
  <si>
    <t>稼働日数　Dw</t>
    <rPh sb="0" eb="4">
      <t>カドウニッスウ</t>
    </rPh>
    <phoneticPr fontId="1"/>
  </si>
  <si>
    <t>休業日数　Dh</t>
    <rPh sb="0" eb="4">
      <t>キュウギョウニッスウ</t>
    </rPh>
    <phoneticPr fontId="1"/>
  </si>
  <si>
    <t>高負荷時間　Tws</t>
    <rPh sb="0" eb="5">
      <t>コウフカジカン</t>
    </rPh>
    <phoneticPr fontId="1"/>
  </si>
  <si>
    <t>低負荷時間　Tos</t>
    <rPh sb="0" eb="1">
      <t>テイ</t>
    </rPh>
    <rPh sb="1" eb="3">
      <t>フカ</t>
    </rPh>
    <rPh sb="3" eb="5">
      <t>ジカン</t>
    </rPh>
    <phoneticPr fontId="1"/>
  </si>
  <si>
    <t>電力データ（CSV）</t>
    <rPh sb="0" eb="2">
      <t>デンリョク</t>
    </rPh>
    <phoneticPr fontId="1"/>
  </si>
  <si>
    <t>XX</t>
    <phoneticPr fontId="1"/>
  </si>
  <si>
    <t>高負荷時平均負荷率　Rew</t>
    <rPh sb="0" eb="4">
      <t>コウフカジ</t>
    </rPh>
    <rPh sb="4" eb="9">
      <t>ヘイキンフカリツ</t>
    </rPh>
    <phoneticPr fontId="1"/>
  </si>
  <si>
    <t>低負荷時平均負荷率　Reo</t>
    <rPh sb="0" eb="4">
      <t>テイフカジ</t>
    </rPh>
    <rPh sb="4" eb="9">
      <t>ヘイキンフカリツ</t>
    </rPh>
    <phoneticPr fontId="1"/>
  </si>
  <si>
    <t>稼働時間内電力　Xw</t>
    <rPh sb="0" eb="7">
      <t>カドウジカンナイデンリョク</t>
    </rPh>
    <phoneticPr fontId="1"/>
  </si>
  <si>
    <t>稼働時間外電力　Xo</t>
    <rPh sb="0" eb="7">
      <t>カドウジカンガイデンリョク</t>
    </rPh>
    <phoneticPr fontId="1"/>
  </si>
  <si>
    <t>Yを合算</t>
    <rPh sb="2" eb="4">
      <t>ガッサン</t>
    </rPh>
    <phoneticPr fontId="1"/>
  </si>
  <si>
    <t>Xw/Tw^0.5</t>
    <phoneticPr fontId="1"/>
  </si>
  <si>
    <t>Xo/To^0.5</t>
    <phoneticPr fontId="1"/>
  </si>
  <si>
    <t>負荷損　Ww</t>
    <rPh sb="0" eb="3">
      <t>フカソン</t>
    </rPh>
    <phoneticPr fontId="1"/>
  </si>
  <si>
    <t>無負荷損　Wo</t>
    <rPh sb="0" eb="4">
      <t>ムフカソン</t>
    </rPh>
    <phoneticPr fontId="1"/>
  </si>
  <si>
    <t>全損失　W</t>
    <rPh sb="0" eb="3">
      <t>ゼンソンシツ</t>
    </rPh>
    <phoneticPr fontId="1"/>
  </si>
  <si>
    <t>Ww+Wo</t>
    <phoneticPr fontId="1"/>
  </si>
  <si>
    <t>変圧器ごとの負荷損　Pc</t>
    <rPh sb="0" eb="3">
      <t>ヘンアツキ</t>
    </rPh>
    <rPh sb="6" eb="9">
      <t>フカソン</t>
    </rPh>
    <phoneticPr fontId="1"/>
  </si>
  <si>
    <t>変圧器ごとの無負荷損　Pi</t>
    <rPh sb="0" eb="3">
      <t>ヘンアツキ</t>
    </rPh>
    <rPh sb="6" eb="7">
      <t>ム</t>
    </rPh>
    <phoneticPr fontId="1"/>
  </si>
  <si>
    <t>変化器ごとの容量　Y（総容量　K）</t>
    <rPh sb="0" eb="3">
      <t>ヘンカキ</t>
    </rPh>
    <rPh sb="6" eb="8">
      <t>ヨウリョウ</t>
    </rPh>
    <phoneticPr fontId="1"/>
  </si>
  <si>
    <t>Pcを合算</t>
    <rPh sb="3" eb="5">
      <t>ガッサン</t>
    </rPh>
    <phoneticPr fontId="1"/>
  </si>
  <si>
    <t>Piを合算</t>
    <rPh sb="3" eb="5">
      <t>ガッサン</t>
    </rPh>
    <phoneticPr fontId="1"/>
  </si>
  <si>
    <t>Pc/1000*（Rew^2*Tws+Reo^2*Tos）</t>
    <phoneticPr fontId="1"/>
  </si>
  <si>
    <t>Pi/1000*24*（Dw+Dh）</t>
    <phoneticPr fontId="1"/>
  </si>
  <si>
    <t>No2</t>
  </si>
  <si>
    <t>No3</t>
  </si>
  <si>
    <t>No4</t>
  </si>
  <si>
    <t>合計</t>
    <rPh sb="0" eb="2">
      <t>ゴウケイ</t>
    </rPh>
    <phoneticPr fontId="1"/>
  </si>
  <si>
    <r>
      <rPr>
        <sz val="11"/>
        <color theme="1"/>
        <rFont val="メイリオ"/>
        <family val="3"/>
        <charset val="128"/>
      </rPr>
      <t>負荷損</t>
    </r>
    <r>
      <rPr>
        <sz val="11"/>
        <color theme="1"/>
        <rFont val="游ゴシック"/>
        <family val="2"/>
        <charset val="128"/>
      </rPr>
      <t>　</t>
    </r>
    <r>
      <rPr>
        <sz val="11"/>
        <color theme="1"/>
        <rFont val="Verdana"/>
        <family val="2"/>
      </rPr>
      <t>Ww</t>
    </r>
    <rPh sb="0" eb="3">
      <t>フカソン</t>
    </rPh>
    <phoneticPr fontId="1"/>
  </si>
  <si>
    <r>
      <rPr>
        <sz val="11"/>
        <color theme="1"/>
        <rFont val="メイリオ"/>
        <family val="3"/>
        <charset val="128"/>
      </rPr>
      <t>無負荷損</t>
    </r>
    <r>
      <rPr>
        <sz val="11"/>
        <color theme="1"/>
        <rFont val="游ゴシック"/>
        <family val="2"/>
        <charset val="128"/>
      </rPr>
      <t>　</t>
    </r>
    <r>
      <rPr>
        <sz val="11"/>
        <color theme="1"/>
        <rFont val="Verdana"/>
        <family val="2"/>
      </rPr>
      <t>Wo</t>
    </r>
    <rPh sb="0" eb="4">
      <t>ムフカソン</t>
    </rPh>
    <phoneticPr fontId="1"/>
  </si>
  <si>
    <r>
      <rPr>
        <sz val="11"/>
        <color theme="1"/>
        <rFont val="游ゴシック"/>
        <family val="2"/>
        <charset val="128"/>
      </rPr>
      <t>全損失</t>
    </r>
    <r>
      <rPr>
        <sz val="11"/>
        <color theme="1"/>
        <rFont val="游ゴシック"/>
        <family val="3"/>
        <charset val="128"/>
      </rPr>
      <t>　</t>
    </r>
    <r>
      <rPr>
        <sz val="11"/>
        <color theme="1"/>
        <rFont val="Verdana"/>
        <family val="3"/>
        <charset val="128"/>
      </rPr>
      <t>W</t>
    </r>
    <rPh sb="0" eb="3">
      <t>ゼンソンシツ</t>
    </rPh>
    <phoneticPr fontId="1"/>
  </si>
  <si>
    <t>le-ls</t>
    <phoneticPr fontId="1"/>
  </si>
  <si>
    <t>（30分毎を1時間分に合算した対象時間の電力（XX））/K）^2*0.5の24時間分の一年分</t>
    <rPh sb="3" eb="5">
      <t>フンゴト</t>
    </rPh>
    <rPh sb="7" eb="10">
      <t>ジカンブン</t>
    </rPh>
    <rPh sb="11" eb="13">
      <t>ガッサン</t>
    </rPh>
    <rPh sb="15" eb="19">
      <t>タイショウジカン</t>
    </rPh>
    <rPh sb="20" eb="22">
      <t>デンリョク</t>
    </rPh>
    <rPh sb="43" eb="46">
      <t>イチネンブン</t>
    </rPh>
    <phoneticPr fontId="1"/>
  </si>
  <si>
    <t>（30分毎を1時間分に合算した対象時間の電力（XX））/K）^2*0.5の24時間分の一年分</t>
    <rPh sb="3" eb="5">
      <t>フンゴト</t>
    </rPh>
    <rPh sb="7" eb="10">
      <t>ジカンブン</t>
    </rPh>
    <rPh sb="11" eb="13">
      <t>ガッサン</t>
    </rPh>
    <rPh sb="15" eb="19">
      <t>タイショウジカン</t>
    </rPh>
    <rPh sb="20" eb="22">
      <t>デンリョク</t>
    </rPh>
    <rPh sb="39" eb="41">
      <t>ジカン</t>
    </rPh>
    <rPh sb="41" eb="42">
      <t>ブン</t>
    </rPh>
    <rPh sb="43" eb="46">
      <t>イチネンブン</t>
    </rPh>
    <phoneticPr fontId="1"/>
  </si>
  <si>
    <t>Dw（各月）</t>
    <rPh sb="3" eb="5">
      <t>カクツキ</t>
    </rPh>
    <phoneticPr fontId="1"/>
  </si>
  <si>
    <t>対象月日数-Dw（各月</t>
    <rPh sb="0" eb="5">
      <t>タイショウツキニッスウ</t>
    </rPh>
    <rPh sb="9" eb="11">
      <t>カクツキ</t>
    </rPh>
    <phoneticPr fontId="1"/>
  </si>
  <si>
    <t>Dh年間</t>
    <rPh sb="2" eb="4">
      <t>ネンカン</t>
    </rPh>
    <phoneticPr fontId="1"/>
  </si>
  <si>
    <t>Dw年間</t>
    <rPh sb="2" eb="4">
      <t>ネンカン</t>
    </rPh>
    <phoneticPr fontId="1"/>
  </si>
  <si>
    <t>Dw*Tw（各月）</t>
    <rPh sb="6" eb="8">
      <t>カクツキ</t>
    </rPh>
    <phoneticPr fontId="1"/>
  </si>
  <si>
    <t>Dw*To+Dh*24（各月）</t>
    <rPh sb="12" eb="14">
      <t>カクツキ</t>
    </rPh>
    <phoneticPr fontId="1"/>
  </si>
  <si>
    <t>No1</t>
  </si>
  <si>
    <t>No1</t>
    <phoneticPr fontId="1"/>
  </si>
  <si>
    <t>No5</t>
  </si>
  <si>
    <t>No6</t>
  </si>
  <si>
    <t>No7</t>
  </si>
  <si>
    <t>No8</t>
  </si>
  <si>
    <t>No9</t>
  </si>
  <si>
    <t>No10</t>
  </si>
  <si>
    <t>No11</t>
  </si>
  <si>
    <t>No12</t>
  </si>
  <si>
    <t>No13</t>
  </si>
  <si>
    <t>No14</t>
  </si>
  <si>
    <t>No15</t>
  </si>
  <si>
    <t>No16</t>
  </si>
  <si>
    <t>No17</t>
  </si>
  <si>
    <t>No18</t>
  </si>
  <si>
    <t>No19</t>
  </si>
  <si>
    <t>No20</t>
  </si>
  <si>
    <t>Pc</t>
    <phoneticPr fontId="1"/>
  </si>
  <si>
    <t>Pi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</si>
  <si>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</si>
  <si>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</si>
  <si>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</si>
  <si>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</si>
  <si>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</si>
  <si>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</si>
  <si>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</si>
  <si>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</si>
  <si>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</si>
  <si>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</si>
  <si>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t>Q</t>
    <phoneticPr fontId="1"/>
  </si>
  <si>
    <t>R</t>
    <phoneticPr fontId="1"/>
  </si>
  <si>
    <t>S</t>
    <phoneticPr fontId="1"/>
  </si>
  <si>
    <t>T</t>
    <phoneticPr fontId="1"/>
  </si>
  <si>
    <t>U</t>
    <phoneticPr fontId="1"/>
  </si>
  <si>
    <t>V</t>
    <phoneticPr fontId="1"/>
  </si>
  <si>
    <t>W</t>
    <phoneticPr fontId="1"/>
  </si>
  <si>
    <t>X</t>
    <phoneticPr fontId="1"/>
  </si>
  <si>
    <t>Y</t>
    <phoneticPr fontId="1"/>
  </si>
  <si>
    <t>Z</t>
    <phoneticPr fontId="1"/>
  </si>
  <si>
    <t>始業</t>
    <rPh sb="0" eb="2">
      <t>シギョウ</t>
    </rPh>
    <phoneticPr fontId="1"/>
  </si>
  <si>
    <t>終業</t>
    <rPh sb="0" eb="2">
      <t>シュウギョウ</t>
    </rPh>
    <phoneticPr fontId="1"/>
  </si>
  <si>
    <t>日数w</t>
    <rPh sb="0" eb="2">
      <t>ニッスウ</t>
    </rPh>
    <phoneticPr fontId="1"/>
  </si>
  <si>
    <t>日数o</t>
    <rPh sb="0" eb="2">
      <t>ニッスウ</t>
    </rPh>
    <phoneticPr fontId="1"/>
  </si>
  <si>
    <t>AA</t>
    <phoneticPr fontId="1"/>
  </si>
  <si>
    <t>（30分毎の電力（XX））/K）^2*0.5の24時間分の一年分</t>
    <rPh sb="3" eb="5">
      <t>フンゴト</t>
    </rPh>
    <rPh sb="6" eb="8">
      <t>デンリョク</t>
    </rPh>
    <rPh sb="29" eb="32">
      <t>イチネンブン</t>
    </rPh>
    <phoneticPr fontId="1"/>
  </si>
  <si>
    <t>（30分毎の電力（XX））/K）^2*0.5の24時間分の一年分</t>
    <rPh sb="3" eb="5">
      <t>フンゴト</t>
    </rPh>
    <rPh sb="6" eb="8">
      <t>デンリョク</t>
    </rPh>
    <rPh sb="25" eb="27">
      <t>ジカン</t>
    </rPh>
    <rPh sb="27" eb="28">
      <t>ブン</t>
    </rPh>
    <rPh sb="29" eb="32">
      <t>イチネンブン</t>
    </rPh>
    <phoneticPr fontId="1"/>
  </si>
  <si>
    <t>負荷損月合計</t>
    <rPh sb="0" eb="3">
      <t>フカソン</t>
    </rPh>
    <rPh sb="3" eb="4">
      <t>ツキ</t>
    </rPh>
    <rPh sb="4" eb="6">
      <t>ゴウケイ</t>
    </rPh>
    <phoneticPr fontId="1"/>
  </si>
  <si>
    <t>無負荷損月合計</t>
    <rPh sb="0" eb="4">
      <t>ムフカソン</t>
    </rPh>
    <rPh sb="4" eb="5">
      <t>ツキ</t>
    </rPh>
    <rPh sb="5" eb="7">
      <t>ゴウケイ</t>
    </rPh>
    <phoneticPr fontId="1"/>
  </si>
  <si>
    <t>全損失月合計</t>
  </si>
  <si>
    <t>全損失月合計</t>
    <rPh sb="0" eb="3">
      <t>ゼンソンシツ</t>
    </rPh>
    <rPh sb="3" eb="4">
      <t>ツキ</t>
    </rPh>
    <rPh sb="4" eb="6">
      <t>ゴウケイ</t>
    </rPh>
    <phoneticPr fontId="1"/>
  </si>
  <si>
    <t>日数　w</t>
    <rPh sb="0" eb="2">
      <t>ニッスウ</t>
    </rPh>
    <phoneticPr fontId="1"/>
  </si>
  <si>
    <t>日数　o</t>
    <rPh sb="0" eb="2">
      <t>ニッスウ</t>
    </rPh>
    <phoneticPr fontId="1"/>
  </si>
  <si>
    <t>√1/Tw*（Xw/Tw）</t>
  </si>
  <si>
    <t>√1/To*（Xo/To）</t>
  </si>
  <si>
    <r>
      <rPr>
        <sz val="10"/>
        <color theme="1"/>
        <rFont val="メイリオ"/>
        <family val="3"/>
        <charset val="128"/>
      </rPr>
      <t>容量</t>
    </r>
    <r>
      <rPr>
        <sz val="10"/>
        <color theme="1"/>
        <rFont val="Verdana"/>
        <family val="2"/>
      </rPr>
      <t>[W]</t>
    </r>
    <rPh sb="0" eb="2">
      <t>ヨウリョウ</t>
    </rPh>
    <phoneticPr fontId="1"/>
  </si>
  <si>
    <r>
      <rPr>
        <sz val="10"/>
        <color theme="1"/>
        <rFont val="メイリオ"/>
        <family val="3"/>
        <charset val="128"/>
      </rPr>
      <t>負荷損</t>
    </r>
    <r>
      <rPr>
        <sz val="10"/>
        <color theme="1"/>
        <rFont val="游ゴシック"/>
        <family val="2"/>
        <charset val="128"/>
      </rPr>
      <t>　</t>
    </r>
    <r>
      <rPr>
        <sz val="10"/>
        <color theme="1"/>
        <rFont val="Verdana"/>
        <family val="2"/>
      </rPr>
      <t>Ww</t>
    </r>
    <rPh sb="0" eb="3">
      <t>フカソン</t>
    </rPh>
    <phoneticPr fontId="1"/>
  </si>
  <si>
    <r>
      <rPr>
        <sz val="10"/>
        <color theme="1"/>
        <rFont val="メイリオ"/>
        <family val="3"/>
        <charset val="128"/>
      </rPr>
      <t>無負荷損</t>
    </r>
    <r>
      <rPr>
        <sz val="10"/>
        <color theme="1"/>
        <rFont val="游ゴシック"/>
        <family val="2"/>
        <charset val="128"/>
      </rPr>
      <t>　</t>
    </r>
    <r>
      <rPr>
        <sz val="10"/>
        <color theme="1"/>
        <rFont val="Verdana"/>
        <family val="2"/>
      </rPr>
      <t>Wo</t>
    </r>
    <rPh sb="0" eb="4">
      <t>ムフカソン</t>
    </rPh>
    <phoneticPr fontId="1"/>
  </si>
  <si>
    <r>
      <rPr>
        <sz val="10"/>
        <color theme="1"/>
        <rFont val="游ゴシック"/>
        <family val="2"/>
        <charset val="128"/>
      </rPr>
      <t>全損失</t>
    </r>
    <r>
      <rPr>
        <sz val="10"/>
        <color theme="1"/>
        <rFont val="游ゴシック"/>
        <family val="3"/>
        <charset val="128"/>
      </rPr>
      <t>　</t>
    </r>
    <r>
      <rPr>
        <sz val="10"/>
        <color theme="1"/>
        <rFont val="Verdana"/>
        <family val="3"/>
        <charset val="128"/>
      </rPr>
      <t>W</t>
    </r>
    <rPh sb="0" eb="3">
      <t>ゼンソンシツ</t>
    </rPh>
    <phoneticPr fontId="1"/>
  </si>
  <si>
    <t>導入</t>
    <rPh sb="0" eb="2">
      <t>ドウニュウ</t>
    </rPh>
    <phoneticPr fontId="1"/>
  </si>
  <si>
    <t>既存</t>
    <rPh sb="0" eb="2">
      <t>キゾン</t>
    </rPh>
    <phoneticPr fontId="1"/>
  </si>
  <si>
    <t>容量[kVA]</t>
  </si>
  <si>
    <t>負荷損[W]</t>
  </si>
  <si>
    <t>無負荷損[W]</t>
  </si>
  <si>
    <t>Σ内集計(稼働時間内)　Xw</t>
    <rPh sb="0" eb="2">
      <t>シグマナイ</t>
    </rPh>
    <rPh sb="2" eb="4">
      <t>シュウケイ</t>
    </rPh>
    <rPh sb="5" eb="7">
      <t>カドウ</t>
    </rPh>
    <rPh sb="7" eb="9">
      <t>ジカン</t>
    </rPh>
    <rPh sb="9" eb="10">
      <t>ナイ</t>
    </rPh>
    <phoneticPr fontId="1"/>
  </si>
  <si>
    <t>Σ内集計(稼働時間内)　Xo</t>
    <rPh sb="1" eb="2">
      <t>ナイ</t>
    </rPh>
    <rPh sb="2" eb="4">
      <t>シュウケイ</t>
    </rPh>
    <rPh sb="5" eb="7">
      <t>カドウ</t>
    </rPh>
    <rPh sb="7" eb="9">
      <t>ジカン</t>
    </rPh>
    <rPh sb="9" eb="10">
      <t>ナイ</t>
    </rPh>
    <phoneticPr fontId="1"/>
  </si>
  <si>
    <t>変化器ごとの容量Y（総容量：K）(kVA)</t>
    <rPh sb="0" eb="3">
      <t>ヘンカキ</t>
    </rPh>
    <rPh sb="6" eb="8">
      <t>ヨウリョウ</t>
    </rPh>
    <phoneticPr fontId="1"/>
  </si>
  <si>
    <t>稼働時間　Tw (h)</t>
    <rPh sb="0" eb="2">
      <t>カドウ</t>
    </rPh>
    <rPh sb="2" eb="4">
      <t>ジカン</t>
    </rPh>
    <phoneticPr fontId="1"/>
  </si>
  <si>
    <t>休業時間　To (h)</t>
    <rPh sb="0" eb="2">
      <t>キュウギョウ</t>
    </rPh>
    <rPh sb="2" eb="4">
      <t>ジカン</t>
    </rPh>
    <phoneticPr fontId="1"/>
  </si>
  <si>
    <t>稼働日数　Dw (日)</t>
    <rPh sb="0" eb="4">
      <t>カドウニッスウ</t>
    </rPh>
    <rPh sb="9" eb="10">
      <t>ニチ</t>
    </rPh>
    <phoneticPr fontId="1"/>
  </si>
  <si>
    <t>休業日数　Dh (日)</t>
    <rPh sb="0" eb="4">
      <t>キュウギョウニッスウ</t>
    </rPh>
    <phoneticPr fontId="1"/>
  </si>
  <si>
    <t>2*(30分毎の電力(XX))/K)^2*0.5の1年分</t>
    <rPh sb="5" eb="7">
      <t>フンゴト</t>
    </rPh>
    <rPh sb="8" eb="10">
      <t>デンリョク</t>
    </rPh>
    <rPh sb="26" eb="28">
      <t>ネンブン</t>
    </rPh>
    <phoneticPr fontId="1"/>
  </si>
  <si>
    <t>Dw年間 (日)</t>
    <rPh sb="2" eb="4">
      <t>ネンカン</t>
    </rPh>
    <phoneticPr fontId="1"/>
  </si>
  <si>
    <t>Dh年間 (日)</t>
    <rPh sb="2" eb="4">
      <t>ネンカン</t>
    </rPh>
    <phoneticPr fontId="1"/>
  </si>
  <si>
    <t>√Xw/(Tw*12）</t>
    <phoneticPr fontId="1"/>
  </si>
  <si>
    <t>√Xo/(To*12）</t>
    <phoneticPr fontId="1"/>
  </si>
  <si>
    <t>Dw</t>
    <phoneticPr fontId="1"/>
  </si>
  <si>
    <t>Step 
3</t>
    <phoneticPr fontId="31"/>
  </si>
  <si>
    <t>Step 
4</t>
    <phoneticPr fontId="31"/>
  </si>
  <si>
    <t>時</t>
    <rPh sb="0" eb="1">
      <t>ジ</t>
    </rPh>
    <phoneticPr fontId="31"/>
  </si>
  <si>
    <t>分</t>
    <rPh sb="0" eb="1">
      <t>フン</t>
    </rPh>
    <phoneticPr fontId="31"/>
  </si>
  <si>
    <t>Step 
1</t>
    <phoneticPr fontId="31"/>
  </si>
  <si>
    <t>Step 
2</t>
    <phoneticPr fontId="31"/>
  </si>
  <si>
    <t>導入予定の変圧器の性能情報を入力してください</t>
    <rPh sb="0" eb="2">
      <t>ドウニュウ</t>
    </rPh>
    <rPh sb="2" eb="4">
      <t>ヨテイ</t>
    </rPh>
    <rPh sb="5" eb="8">
      <t>ヘンアツキ</t>
    </rPh>
    <rPh sb="9" eb="13">
      <t>セイノウジョウホウ</t>
    </rPh>
    <rPh sb="14" eb="16">
      <t>ニュウリョク</t>
    </rPh>
    <phoneticPr fontId="31"/>
  </si>
  <si>
    <t>Dh</t>
    <phoneticPr fontId="1"/>
  </si>
  <si>
    <t>効果の算定結果</t>
    <rPh sb="0" eb="2">
      <t>コウカ</t>
    </rPh>
    <rPh sb="3" eb="7">
      <t>サンテイケッカ</t>
    </rPh>
    <phoneticPr fontId="31"/>
  </si>
  <si>
    <t>項目</t>
    <rPh sb="0" eb="1">
      <t>コウ</t>
    </rPh>
    <rPh sb="1" eb="2">
      <t>メ</t>
    </rPh>
    <phoneticPr fontId="31"/>
  </si>
  <si>
    <t>対策前</t>
    <rPh sb="0" eb="3">
      <t>タイサクマエ</t>
    </rPh>
    <phoneticPr fontId="31"/>
  </si>
  <si>
    <t>対策後</t>
    <rPh sb="0" eb="2">
      <t>タイサク</t>
    </rPh>
    <rPh sb="2" eb="3">
      <t>ゴ</t>
    </rPh>
    <phoneticPr fontId="31"/>
  </si>
  <si>
    <t>変圧器総容量(kVA)</t>
    <rPh sb="0" eb="3">
      <t>ヘンアツキ</t>
    </rPh>
    <rPh sb="3" eb="6">
      <t>ソウヨウリョウ</t>
    </rPh>
    <phoneticPr fontId="31"/>
  </si>
  <si>
    <t>変圧器負荷損（kWh/年）</t>
    <rPh sb="0" eb="3">
      <t>ヘンアツキ</t>
    </rPh>
    <rPh sb="3" eb="5">
      <t>フカ</t>
    </rPh>
    <rPh sb="5" eb="6">
      <t>ソン</t>
    </rPh>
    <phoneticPr fontId="31"/>
  </si>
  <si>
    <t>変圧器無負荷損（kWh/年）</t>
    <rPh sb="0" eb="3">
      <t>ヘンアツキ</t>
    </rPh>
    <rPh sb="3" eb="4">
      <t>ム</t>
    </rPh>
    <rPh sb="4" eb="6">
      <t>フカ</t>
    </rPh>
    <rPh sb="6" eb="7">
      <t>ソン</t>
    </rPh>
    <phoneticPr fontId="31"/>
  </si>
  <si>
    <t>変圧器全損失（kWh/年）</t>
    <rPh sb="0" eb="3">
      <t>ヘンアツキ</t>
    </rPh>
    <rPh sb="3" eb="4">
      <t>ゼン</t>
    </rPh>
    <rPh sb="4" eb="6">
      <t>ソンシツ</t>
    </rPh>
    <rPh sb="11" eb="12">
      <t>ネン</t>
    </rPh>
    <phoneticPr fontId="31"/>
  </si>
  <si>
    <t>始業</t>
    <rPh sb="0" eb="2">
      <t>シギョウ</t>
    </rPh>
    <phoneticPr fontId="1"/>
  </si>
  <si>
    <t>終業</t>
    <rPh sb="0" eb="2">
      <t>シュウギョウ</t>
    </rPh>
    <phoneticPr fontId="1"/>
  </si>
  <si>
    <t>1月</t>
    <rPh sb="1" eb="2">
      <t>ガツ</t>
    </rPh>
    <phoneticPr fontId="1"/>
  </si>
  <si>
    <t>2月</t>
    <rPh sb="1" eb="2">
      <t>ガツ</t>
    </rPh>
    <phoneticPr fontId="1"/>
  </si>
  <si>
    <t>3月</t>
    <rPh sb="1" eb="2">
      <t>ガツ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</si>
  <si>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</si>
  <si>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</si>
  <si>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</si>
  <si>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</si>
  <si>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</si>
  <si>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</si>
  <si>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</si>
  <si>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</si>
  <si>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</si>
  <si>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t>稼働日数[日]</t>
    <rPh sb="0" eb="4">
      <t>カドウニッスウ</t>
    </rPh>
    <rPh sb="5" eb="6">
      <t>ニチ</t>
    </rPh>
    <phoneticPr fontId="1"/>
  </si>
  <si>
    <t>計算手順及び方法</t>
    <rPh sb="0" eb="2">
      <t>ケイサン</t>
    </rPh>
    <phoneticPr fontId="31"/>
  </si>
  <si>
    <t>記号</t>
    <rPh sb="0" eb="2">
      <t>キゴウ</t>
    </rPh>
    <phoneticPr fontId="1"/>
  </si>
  <si>
    <t>手順等</t>
    <rPh sb="0" eb="2">
      <t>テジュン</t>
    </rPh>
    <rPh sb="2" eb="3">
      <t>トウ</t>
    </rPh>
    <phoneticPr fontId="31"/>
  </si>
  <si>
    <t>計算式</t>
    <rPh sb="0" eb="3">
      <t>ケイサンシキ</t>
    </rPh>
    <phoneticPr fontId="31"/>
  </si>
  <si>
    <t>単位</t>
    <rPh sb="0" eb="2">
      <t>タンイ</t>
    </rPh>
    <phoneticPr fontId="31"/>
  </si>
  <si>
    <t>備考</t>
    <rPh sb="0" eb="2">
      <t>ビコウ</t>
    </rPh>
    <phoneticPr fontId="31"/>
  </si>
  <si>
    <t>NOの場合ツール使用不可</t>
    <rPh sb="3" eb="5">
      <t>バアイ</t>
    </rPh>
    <rPh sb="8" eb="12">
      <t>シヨウフカ</t>
    </rPh>
    <phoneticPr fontId="31"/>
  </si>
  <si>
    <t>該当した場合ツール使用不可</t>
    <rPh sb="0" eb="2">
      <t>ガイトウ</t>
    </rPh>
    <rPh sb="4" eb="6">
      <t>バアイ</t>
    </rPh>
    <rPh sb="9" eb="11">
      <t>シヨウ</t>
    </rPh>
    <rPh sb="11" eb="13">
      <t>フカ</t>
    </rPh>
    <phoneticPr fontId="31"/>
  </si>
  <si>
    <t>契約している電力会社から過去１年間の30分毎の電力使用量を入手できるか</t>
    <phoneticPr fontId="1"/>
  </si>
  <si>
    <t>対象シート</t>
    <rPh sb="0" eb="2">
      <t>タイショウ</t>
    </rPh>
    <phoneticPr fontId="31"/>
  </si>
  <si>
    <t>電力量データ入力</t>
    <rPh sb="0" eb="3">
      <t>デンリョクリョウ</t>
    </rPh>
    <rPh sb="6" eb="8">
      <t>ニュウリョク</t>
    </rPh>
    <phoneticPr fontId="1"/>
  </si>
  <si>
    <t>【表１：横入力用】</t>
    <rPh sb="1" eb="2">
      <t>ヒョウ</t>
    </rPh>
    <rPh sb="4" eb="5">
      <t>ヨコ</t>
    </rPh>
    <rPh sb="5" eb="7">
      <t>ニュウリョク</t>
    </rPh>
    <rPh sb="7" eb="8">
      <t>ヨウ</t>
    </rPh>
    <phoneticPr fontId="31"/>
  </si>
  <si>
    <t>【表２：縦入力用】</t>
    <rPh sb="1" eb="2">
      <t>ヒョウ</t>
    </rPh>
    <rPh sb="4" eb="5">
      <t>タテ</t>
    </rPh>
    <rPh sb="5" eb="7">
      <t>ニュウリョク</t>
    </rPh>
    <rPh sb="7" eb="8">
      <t>ヨウ</t>
    </rPh>
    <phoneticPr fontId="31"/>
  </si>
  <si>
    <t>0:00
|
0:30</t>
  </si>
  <si>
    <t>0:30
|
1:00</t>
  </si>
  <si>
    <t>1:00
|
1:30</t>
  </si>
  <si>
    <t>1:30
|
2:00</t>
  </si>
  <si>
    <t>2:00
|
2:30</t>
  </si>
  <si>
    <t>2:30
|
3:00</t>
  </si>
  <si>
    <t>3:00
|
3:30</t>
  </si>
  <si>
    <t>3:30
|
4:00</t>
  </si>
  <si>
    <t>4:00
|
4:30</t>
  </si>
  <si>
    <t>4:30
|
5:00</t>
  </si>
  <si>
    <t>5:00
|
5:30</t>
  </si>
  <si>
    <t>5:30
|
6:00</t>
  </si>
  <si>
    <t>6:00
|
6:30</t>
  </si>
  <si>
    <t>6:30
|
7:00</t>
  </si>
  <si>
    <t>7:00
|
7:30</t>
  </si>
  <si>
    <t>7:30
|
8:00</t>
  </si>
  <si>
    <t>8:00
|
8:30</t>
  </si>
  <si>
    <t>8:30
|
9:00</t>
  </si>
  <si>
    <t>9:00
|
9:30</t>
  </si>
  <si>
    <t>9:30
|
10:00</t>
  </si>
  <si>
    <t>10:00
|
10:30</t>
  </si>
  <si>
    <t>10:30
|
11:00</t>
  </si>
  <si>
    <t>11:00
|
11:30</t>
  </si>
  <si>
    <t>11:30
|
12:00</t>
  </si>
  <si>
    <t>12:00
|
12:30</t>
  </si>
  <si>
    <t>12:30
|
13:00</t>
  </si>
  <si>
    <t>13:00
|
13:30</t>
  </si>
  <si>
    <t>13:30
|
14:00</t>
  </si>
  <si>
    <t>14:00
|
14:30</t>
  </si>
  <si>
    <t>14:30
|
15:00</t>
  </si>
  <si>
    <t>15:00
|
15:30</t>
  </si>
  <si>
    <t>15:30
|
16:00</t>
  </si>
  <si>
    <t>16:00
|
16:30</t>
  </si>
  <si>
    <t>16:30
|
17:00</t>
  </si>
  <si>
    <t>17:00
|
17:30</t>
  </si>
  <si>
    <t>17:30
|
18:00</t>
  </si>
  <si>
    <t>18:00
|
18:30</t>
  </si>
  <si>
    <t>18:30
|
19:00</t>
  </si>
  <si>
    <t>19:00
|
19:30</t>
  </si>
  <si>
    <t>19:30
|
20:00</t>
  </si>
  <si>
    <t>20:00
|
20:30</t>
  </si>
  <si>
    <t>20:30
|
21:00</t>
  </si>
  <si>
    <t>21:00
|
21:30</t>
  </si>
  <si>
    <t>21:30
|
22:00</t>
  </si>
  <si>
    <t>22:00
|
22:30</t>
  </si>
  <si>
    <t>22:30
|
23:00</t>
  </si>
  <si>
    <t>23:00
|
23:30</t>
  </si>
  <si>
    <t>23:30
|
0:00</t>
  </si>
  <si>
    <t>既存の変圧器の性能情報を入力してください</t>
    <rPh sb="0" eb="2">
      <t>キゾン</t>
    </rPh>
    <rPh sb="3" eb="6">
      <t>ヘンアツキ</t>
    </rPh>
    <rPh sb="7" eb="11">
      <t>セイノウジョウホウ</t>
    </rPh>
    <rPh sb="12" eb="14">
      <t>ニュウリョク</t>
    </rPh>
    <phoneticPr fontId="31"/>
  </si>
  <si>
    <t>月</t>
    <rPh sb="0" eb="1">
      <t>ツキ</t>
    </rPh>
    <phoneticPr fontId="1"/>
  </si>
  <si>
    <t>稼働時間</t>
    <rPh sb="0" eb="4">
      <t>カドウジカン</t>
    </rPh>
    <phoneticPr fontId="1"/>
  </si>
  <si>
    <t>Step 
5</t>
    <phoneticPr fontId="31"/>
  </si>
  <si>
    <t>kWh</t>
    <phoneticPr fontId="1"/>
  </si>
  <si>
    <t>2-2</t>
    <phoneticPr fontId="1"/>
  </si>
  <si>
    <t>kVA</t>
    <phoneticPr fontId="1"/>
  </si>
  <si>
    <t>［No］</t>
    <phoneticPr fontId="1"/>
  </si>
  <si>
    <t>Step 
6</t>
    <phoneticPr fontId="31"/>
  </si>
  <si>
    <t>設備の稼働時間を30分単位で入力</t>
    <phoneticPr fontId="1"/>
  </si>
  <si>
    <t>基準年度の電力単価を入力</t>
    <rPh sb="10" eb="12">
      <t>ニュウリョク</t>
    </rPh>
    <phoneticPr fontId="1"/>
  </si>
  <si>
    <t>時間</t>
    <rPh sb="0" eb="2">
      <t>ジカン</t>
    </rPh>
    <phoneticPr fontId="1"/>
  </si>
  <si>
    <r>
      <t>IF(</t>
    </r>
    <r>
      <rPr>
        <sz val="12"/>
        <color theme="1"/>
        <rFont val="メイリオ"/>
        <family val="3"/>
        <charset val="128"/>
      </rPr>
      <t>始業時間&gt;終業時間</t>
    </r>
    <r>
      <rPr>
        <sz val="12"/>
        <color rgb="FFFF0000"/>
        <rFont val="メイリオ"/>
        <family val="3"/>
        <charset val="128"/>
      </rPr>
      <t>,※1　1-始業時間+終業時間+23</t>
    </r>
    <r>
      <rPr>
        <sz val="12"/>
        <rFont val="メイリオ"/>
        <family val="3"/>
        <charset val="128"/>
      </rPr>
      <t>,※2　</t>
    </r>
    <r>
      <rPr>
        <sz val="12"/>
        <color rgb="FF0000CC"/>
        <rFont val="メイリオ"/>
        <family val="3"/>
        <charset val="128"/>
      </rPr>
      <t>終業時間-始業時間</t>
    </r>
    <r>
      <rPr>
        <sz val="12"/>
        <rFont val="メイリオ"/>
        <family val="3"/>
        <charset val="128"/>
      </rPr>
      <t>)</t>
    </r>
    <phoneticPr fontId="1"/>
  </si>
  <si>
    <t>日/月</t>
    <rPh sb="0" eb="1">
      <t>ニチ</t>
    </rPh>
    <rPh sb="2" eb="3">
      <t>ツキ</t>
    </rPh>
    <phoneticPr fontId="1"/>
  </si>
  <si>
    <t>tws</t>
    <phoneticPr fontId="1"/>
  </si>
  <si>
    <t>tos</t>
    <phoneticPr fontId="1"/>
  </si>
  <si>
    <t>tw</t>
  </si>
  <si>
    <t>to</t>
  </si>
  <si>
    <t>tw</t>
    <phoneticPr fontId="1"/>
  </si>
  <si>
    <t>to</t>
    <phoneticPr fontId="1"/>
  </si>
  <si>
    <t>「2-2　性能情報入力シート」D21:O21よりリンク</t>
    <phoneticPr fontId="1"/>
  </si>
  <si>
    <t>IF(対象の時間帯&lt;終業時間,"△",IF(対象の時間帯&gt;始業時間-0.5,"△",""))</t>
    <rPh sb="3" eb="5">
      <t>タイショウ</t>
    </rPh>
    <rPh sb="6" eb="9">
      <t>ジカンタイ</t>
    </rPh>
    <rPh sb="10" eb="14">
      <t>シュウギョウジカン</t>
    </rPh>
    <rPh sb="22" eb="24">
      <t>タイショウ</t>
    </rPh>
    <rPh sb="25" eb="28">
      <t>ジカンタイ</t>
    </rPh>
    <rPh sb="29" eb="33">
      <t>シギョウジカン</t>
    </rPh>
    <phoneticPr fontId="1"/>
  </si>
  <si>
    <t>※1　夜間稼働（0時をまたぐ）の場合は「1-始業時間+終業時間+23」（赤字）で算出
※2　通常（0時をまたがない）は「終業時間-始業時間」（青字）で算出</t>
    <rPh sb="3" eb="5">
      <t>ヤカン</t>
    </rPh>
    <rPh sb="5" eb="7">
      <t>カドウ</t>
    </rPh>
    <rPh sb="9" eb="10">
      <t>ジ</t>
    </rPh>
    <rPh sb="16" eb="18">
      <t>バアイ</t>
    </rPh>
    <rPh sb="36" eb="38">
      <t>アカジ</t>
    </rPh>
    <rPh sb="40" eb="42">
      <t>サンシュツ</t>
    </rPh>
    <rPh sb="46" eb="48">
      <t>ツウジョウ</t>
    </rPh>
    <rPh sb="50" eb="51">
      <t>ジ</t>
    </rPh>
    <rPh sb="71" eb="73">
      <t>アオジ</t>
    </rPh>
    <rPh sb="75" eb="77">
      <t>サンシュツ</t>
    </rPh>
    <phoneticPr fontId="1"/>
  </si>
  <si>
    <t>0時をまたがない通常時間帯が対象の場合は全範囲が「△」になり以降の計算からは除外される</t>
    <rPh sb="1" eb="2">
      <t>ジ</t>
    </rPh>
    <rPh sb="8" eb="13">
      <t>ツウジョウジカンタイ</t>
    </rPh>
    <rPh sb="14" eb="16">
      <t>タイショウ</t>
    </rPh>
    <rPh sb="17" eb="19">
      <t>バアイ</t>
    </rPh>
    <rPh sb="20" eb="23">
      <t>ゼンハンイ</t>
    </rPh>
    <rPh sb="30" eb="32">
      <t>イコウ</t>
    </rPh>
    <rPh sb="33" eb="35">
      <t>ケイサン</t>
    </rPh>
    <rPh sb="38" eb="40">
      <t>ジョガイ</t>
    </rPh>
    <phoneticPr fontId="1"/>
  </si>
  <si>
    <t>IF(AND(対象の時間帯&gt;=始業時間,対象の時間帯&lt;=終業時間-0.5),"△","")</t>
    <rPh sb="7" eb="9">
      <t>タイショウ</t>
    </rPh>
    <rPh sb="10" eb="13">
      <t>ジカンタイ</t>
    </rPh>
    <rPh sb="15" eb="19">
      <t>シギョウジカン</t>
    </rPh>
    <rPh sb="20" eb="22">
      <t>タイショウ</t>
    </rPh>
    <rPh sb="23" eb="26">
      <t>ジカンタイ</t>
    </rPh>
    <rPh sb="28" eb="32">
      <t>シュウギョウジカン</t>
    </rPh>
    <phoneticPr fontId="1"/>
  </si>
  <si>
    <t>2-1シート「step1」で入力した電力使用量のうち対象の月のデータを抽出</t>
    <rPh sb="14" eb="16">
      <t>ニュウリョク</t>
    </rPh>
    <rPh sb="18" eb="23">
      <t>デンリョクシヨウリョウ</t>
    </rPh>
    <rPh sb="26" eb="28">
      <t>タイショウ</t>
    </rPh>
    <rPh sb="29" eb="30">
      <t>ツキ</t>
    </rPh>
    <rPh sb="35" eb="37">
      <t>チュウシュツ</t>
    </rPh>
    <phoneticPr fontId="1"/>
  </si>
  <si>
    <t>Xw</t>
    <phoneticPr fontId="1"/>
  </si>
  <si>
    <t>各月の高負荷時間と対象の30分毎の消費電力量と既存設備の総容量の計算</t>
    <rPh sb="0" eb="2">
      <t>カクツキ</t>
    </rPh>
    <rPh sb="3" eb="4">
      <t>コウ</t>
    </rPh>
    <rPh sb="4" eb="6">
      <t>フカ</t>
    </rPh>
    <rPh sb="6" eb="8">
      <t>ジカン</t>
    </rPh>
    <rPh sb="9" eb="11">
      <t>タイショウ</t>
    </rPh>
    <rPh sb="14" eb="16">
      <t>フンゴト</t>
    </rPh>
    <rPh sb="17" eb="22">
      <t>ショウヒデンリョクリョウ</t>
    </rPh>
    <rPh sb="23" eb="25">
      <t>キゾン</t>
    </rPh>
    <rPh sb="25" eb="27">
      <t>セツビ</t>
    </rPh>
    <rPh sb="28" eb="31">
      <t>ソウヨウリョウ</t>
    </rPh>
    <rPh sb="32" eb="34">
      <t>ケイサン</t>
    </rPh>
    <phoneticPr fontId="1"/>
  </si>
  <si>
    <t>各月の低負荷時間と対象の30分毎の消費電力量と既存設備の総容量の計算</t>
    <rPh sb="0" eb="2">
      <t>カクツキ</t>
    </rPh>
    <rPh sb="3" eb="4">
      <t>テイ</t>
    </rPh>
    <rPh sb="4" eb="6">
      <t>フカ</t>
    </rPh>
    <rPh sb="6" eb="8">
      <t>ジカン</t>
    </rPh>
    <rPh sb="9" eb="11">
      <t>タイショウ</t>
    </rPh>
    <rPh sb="14" eb="16">
      <t>フンゴト</t>
    </rPh>
    <rPh sb="17" eb="22">
      <t>ショウヒデンリョクリョウ</t>
    </rPh>
    <rPh sb="23" eb="25">
      <t>キゾン</t>
    </rPh>
    <rPh sb="25" eb="27">
      <t>セツビ</t>
    </rPh>
    <rPh sb="28" eb="31">
      <t>ソウヨウリョウ</t>
    </rPh>
    <rPh sb="32" eb="34">
      <t>ケイサン</t>
    </rPh>
    <phoneticPr fontId="1"/>
  </si>
  <si>
    <t>Xo</t>
    <phoneticPr fontId="1"/>
  </si>
  <si>
    <t>Rew</t>
    <phoneticPr fontId="1"/>
  </si>
  <si>
    <t>Reo</t>
    <phoneticPr fontId="1"/>
  </si>
  <si>
    <t>各月の高負荷時の等価平均負荷率</t>
    <rPh sb="0" eb="2">
      <t>カクツキ</t>
    </rPh>
    <rPh sb="3" eb="7">
      <t>コウフカジ</t>
    </rPh>
    <rPh sb="8" eb="15">
      <t>トウカヘイキンフカリツ</t>
    </rPh>
    <phoneticPr fontId="1"/>
  </si>
  <si>
    <t>各月の低負荷時の等価平均負荷率</t>
    <rPh sb="0" eb="2">
      <t>カクツキ</t>
    </rPh>
    <rPh sb="3" eb="7">
      <t>テイフカジ</t>
    </rPh>
    <rPh sb="8" eb="10">
      <t>トウカ</t>
    </rPh>
    <rPh sb="10" eb="15">
      <t>ヘイキンフカリツ</t>
    </rPh>
    <phoneticPr fontId="1"/>
  </si>
  <si>
    <t>（Xw）</t>
    <phoneticPr fontId="1"/>
  </si>
  <si>
    <t>（Xo）</t>
    <phoneticPr fontId="1"/>
  </si>
  <si>
    <t>パーセント</t>
    <phoneticPr fontId="1"/>
  </si>
  <si>
    <t>kWh</t>
  </si>
  <si>
    <t>kW</t>
    <phoneticPr fontId="1"/>
  </si>
  <si>
    <t>No2</t>
    <phoneticPr fontId="1"/>
  </si>
  <si>
    <t>No3</t>
    <phoneticPr fontId="1"/>
  </si>
  <si>
    <t>No4</t>
    <phoneticPr fontId="1"/>
  </si>
  <si>
    <t>No5</t>
    <phoneticPr fontId="1"/>
  </si>
  <si>
    <t>No6</t>
    <phoneticPr fontId="1"/>
  </si>
  <si>
    <t>No7</t>
    <phoneticPr fontId="1"/>
  </si>
  <si>
    <t>No8</t>
    <phoneticPr fontId="1"/>
  </si>
  <si>
    <t>No9</t>
    <phoneticPr fontId="1"/>
  </si>
  <si>
    <t>No10</t>
    <phoneticPr fontId="1"/>
  </si>
  <si>
    <t>No11</t>
    <phoneticPr fontId="1"/>
  </si>
  <si>
    <t>No12</t>
    <phoneticPr fontId="1"/>
  </si>
  <si>
    <t>No13</t>
    <phoneticPr fontId="1"/>
  </si>
  <si>
    <t>No14</t>
    <phoneticPr fontId="1"/>
  </si>
  <si>
    <t>No15</t>
    <phoneticPr fontId="1"/>
  </si>
  <si>
    <t>No16</t>
    <phoneticPr fontId="1"/>
  </si>
  <si>
    <t>No17</t>
    <phoneticPr fontId="1"/>
  </si>
  <si>
    <t>No18</t>
    <phoneticPr fontId="1"/>
  </si>
  <si>
    <t>No19</t>
    <phoneticPr fontId="1"/>
  </si>
  <si>
    <t>No20</t>
    <phoneticPr fontId="1"/>
  </si>
  <si>
    <t>既存設備毎の各月の負荷損を算出</t>
    <rPh sb="0" eb="4">
      <t>キゾンセツビ</t>
    </rPh>
    <rPh sb="4" eb="5">
      <t>ゴト</t>
    </rPh>
    <rPh sb="6" eb="8">
      <t>カクツキ</t>
    </rPh>
    <rPh sb="9" eb="12">
      <t>フカソン</t>
    </rPh>
    <rPh sb="13" eb="15">
      <t>サンシュツ</t>
    </rPh>
    <phoneticPr fontId="1"/>
  </si>
  <si>
    <t>Wc</t>
    <phoneticPr fontId="1"/>
  </si>
  <si>
    <t>Wi</t>
    <phoneticPr fontId="1"/>
  </si>
  <si>
    <t>W</t>
    <phoneticPr fontId="1"/>
  </si>
  <si>
    <t>既存設備毎の各月の無負荷損を算出</t>
    <rPh sb="0" eb="4">
      <t>キゾンセツビ</t>
    </rPh>
    <rPh sb="4" eb="5">
      <t>ゴト</t>
    </rPh>
    <rPh sb="6" eb="8">
      <t>カクツキ</t>
    </rPh>
    <rPh sb="9" eb="10">
      <t>ム</t>
    </rPh>
    <rPh sb="10" eb="13">
      <t>フカソン</t>
    </rPh>
    <rPh sb="14" eb="16">
      <t>サンシュツ</t>
    </rPh>
    <phoneticPr fontId="1"/>
  </si>
  <si>
    <t>既存設備毎の各月の全損失を算出</t>
    <rPh sb="0" eb="4">
      <t>キゾンセツビ</t>
    </rPh>
    <rPh sb="4" eb="5">
      <t>ゴト</t>
    </rPh>
    <rPh sb="6" eb="8">
      <t>カクツキ</t>
    </rPh>
    <rPh sb="9" eb="10">
      <t>ゼン</t>
    </rPh>
    <rPh sb="10" eb="12">
      <t>ソンシツ</t>
    </rPh>
    <rPh sb="13" eb="15">
      <t>サンシュツ</t>
    </rPh>
    <phoneticPr fontId="1"/>
  </si>
  <si>
    <t>既存の変圧器の容量を入力</t>
    <rPh sb="7" eb="9">
      <t>ヨウリョウ</t>
    </rPh>
    <phoneticPr fontId="1"/>
  </si>
  <si>
    <t>既存の変圧器の負荷損を入力</t>
    <rPh sb="7" eb="10">
      <t>フカソン</t>
    </rPh>
    <phoneticPr fontId="1"/>
  </si>
  <si>
    <t>既存の変圧器の無負荷損を入力</t>
    <rPh sb="7" eb="8">
      <t>ム</t>
    </rPh>
    <rPh sb="8" eb="11">
      <t>フカソン</t>
    </rPh>
    <phoneticPr fontId="1"/>
  </si>
  <si>
    <t>Y</t>
    <phoneticPr fontId="1"/>
  </si>
  <si>
    <t>Pc</t>
    <phoneticPr fontId="1"/>
  </si>
  <si>
    <t>Pi</t>
    <phoneticPr fontId="1"/>
  </si>
  <si>
    <t>SUM(Wc+Wi)</t>
    <phoneticPr fontId="1"/>
  </si>
  <si>
    <t>kWh</t>
    <phoneticPr fontId="1"/>
  </si>
  <si>
    <t>kWh/年</t>
    <rPh sb="4" eb="5">
      <t>ネン</t>
    </rPh>
    <phoneticPr fontId="1"/>
  </si>
  <si>
    <t>既存設備の全損失の年間合計を算出</t>
    <rPh sb="0" eb="2">
      <t>キソン</t>
    </rPh>
    <rPh sb="2" eb="4">
      <t>セツビ</t>
    </rPh>
    <rPh sb="5" eb="6">
      <t>ゼン</t>
    </rPh>
    <rPh sb="6" eb="8">
      <t>ソンシツ</t>
    </rPh>
    <rPh sb="9" eb="11">
      <t>ネンカン</t>
    </rPh>
    <rPh sb="11" eb="13">
      <t>ゴウケイ</t>
    </rPh>
    <rPh sb="14" eb="16">
      <t>サンシュツ</t>
    </rPh>
    <phoneticPr fontId="1"/>
  </si>
  <si>
    <t>Rew</t>
    <phoneticPr fontId="1"/>
  </si>
  <si>
    <t>Reo</t>
    <phoneticPr fontId="1"/>
  </si>
  <si>
    <t>月日</t>
    <rPh sb="0" eb="1">
      <t>ツキ</t>
    </rPh>
    <rPh sb="1" eb="2">
      <t>ニチ</t>
    </rPh>
    <phoneticPr fontId="1"/>
  </si>
  <si>
    <t>4月</t>
    <rPh sb="1" eb="2">
      <t>ガツ</t>
    </rPh>
    <phoneticPr fontId="1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</si>
  <si>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</si>
  <si>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</si>
  <si>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</si>
  <si>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</si>
  <si>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</si>
  <si>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</si>
  <si>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</si>
  <si>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</si>
  <si>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</si>
  <si>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</si>
  <si>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</si>
  <si>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24-tw</t>
    <phoneticPr fontId="1"/>
  </si>
  <si>
    <t>Pcn</t>
    <phoneticPr fontId="1"/>
  </si>
  <si>
    <t>Pin</t>
    <phoneticPr fontId="1"/>
  </si>
  <si>
    <t>Wc</t>
  </si>
  <si>
    <t>Wi</t>
  </si>
  <si>
    <t>W</t>
  </si>
  <si>
    <t>無負荷損（Wi）</t>
    <rPh sb="0" eb="1">
      <t>ム</t>
    </rPh>
    <rPh sb="1" eb="3">
      <t>フカ</t>
    </rPh>
    <rPh sb="3" eb="4">
      <t>ソン</t>
    </rPh>
    <phoneticPr fontId="1"/>
  </si>
  <si>
    <t>合計</t>
    <rPh sb="0" eb="2">
      <t>ゴウケイ</t>
    </rPh>
    <phoneticPr fontId="1"/>
  </si>
  <si>
    <t>負荷損（Wc）</t>
    <rPh sb="0" eb="2">
      <t>フカ</t>
    </rPh>
    <rPh sb="2" eb="3">
      <t>ソン</t>
    </rPh>
    <phoneticPr fontId="1"/>
  </si>
  <si>
    <t>いいえ</t>
    <phoneticPr fontId="31"/>
  </si>
  <si>
    <t>はい</t>
    <phoneticPr fontId="31"/>
  </si>
  <si>
    <t>　　</t>
    <phoneticPr fontId="3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</si>
  <si>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</si>
  <si>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</si>
  <si>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</si>
  <si>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</si>
  <si>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</si>
  <si>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</si>
  <si>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</si>
  <si>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</si>
  <si>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</si>
  <si>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t>1月</t>
    <rPh sb="1" eb="2">
      <t>ガツ</t>
    </rPh>
    <phoneticPr fontId="1"/>
  </si>
  <si>
    <t>2月</t>
    <rPh sb="1" eb="2">
      <t>ガツ</t>
    </rPh>
    <phoneticPr fontId="1"/>
  </si>
  <si>
    <t>3月</t>
    <rPh sb="1" eb="2">
      <t>ガツ</t>
    </rPh>
    <phoneticPr fontId="1"/>
  </si>
  <si>
    <t>　 時間帯
月</t>
    <rPh sb="2" eb="5">
      <t>ジカンタイ</t>
    </rPh>
    <rPh sb="6" eb="7">
      <t>ツキ</t>
    </rPh>
    <phoneticPr fontId="1"/>
  </si>
  <si>
    <t>最大20台入力可能</t>
    <rPh sb="0" eb="2">
      <t>サイダイ</t>
    </rPh>
    <rPh sb="4" eb="9">
      <t>ダイニュウリョクカノウ</t>
    </rPh>
    <phoneticPr fontId="1"/>
  </si>
  <si>
    <t>導入予定の変圧器の容量を入力</t>
    <rPh sb="0" eb="4">
      <t>ドウニュウヨテイ</t>
    </rPh>
    <rPh sb="9" eb="11">
      <t>ヨウリョウ</t>
    </rPh>
    <phoneticPr fontId="1"/>
  </si>
  <si>
    <t>導入予定の変圧器の負荷損を入力</t>
    <rPh sb="0" eb="4">
      <t>ドウニュウヨテイ</t>
    </rPh>
    <rPh sb="9" eb="12">
      <t>フカソン</t>
    </rPh>
    <phoneticPr fontId="1"/>
  </si>
  <si>
    <t>導入予定の変圧器の無負荷損を入力</t>
    <rPh sb="0" eb="4">
      <t>ドウニュウヨテイ</t>
    </rPh>
    <rPh sb="9" eb="10">
      <t>ム</t>
    </rPh>
    <rPh sb="10" eb="13">
      <t>フカソン</t>
    </rPh>
    <phoneticPr fontId="1"/>
  </si>
  <si>
    <t>Yn</t>
    <phoneticPr fontId="1"/>
  </si>
  <si>
    <t>2-1</t>
  </si>
  <si>
    <t>チェックボックスでうるう年の切替</t>
    <rPh sb="12" eb="13">
      <t>ドシ</t>
    </rPh>
    <rPh sb="14" eb="16">
      <t>キリカエ</t>
    </rPh>
    <phoneticPr fontId="1"/>
  </si>
  <si>
    <t>Step 
7</t>
    <phoneticPr fontId="31"/>
  </si>
  <si>
    <t>力率[％]</t>
    <rPh sb="0" eb="2">
      <t>リキリツ</t>
    </rPh>
    <phoneticPr fontId="1"/>
  </si>
  <si>
    <t>各月の電力の力率を入力</t>
    <rPh sb="0" eb="2">
      <t>カクツキ</t>
    </rPh>
    <rPh sb="3" eb="5">
      <t>デンリョク</t>
    </rPh>
    <rPh sb="6" eb="8">
      <t>リキリツ</t>
    </rPh>
    <rPh sb="9" eb="11">
      <t>ニュウリョク</t>
    </rPh>
    <phoneticPr fontId="1"/>
  </si>
  <si>
    <t>2-1</t>
    <phoneticPr fontId="1"/>
  </si>
  <si>
    <t>Pf</t>
    <phoneticPr fontId="1"/>
  </si>
  <si>
    <t>請求書に記載</t>
    <rPh sb="0" eb="3">
      <t>セイキュウショ</t>
    </rPh>
    <rPh sb="4" eb="6">
      <t>キサイ</t>
    </rPh>
    <phoneticPr fontId="1"/>
  </si>
  <si>
    <t>Pf</t>
    <phoneticPr fontId="1"/>
  </si>
  <si>
    <t>力率
/100</t>
    <rPh sb="0" eb="2">
      <t>リキリツ</t>
    </rPh>
    <phoneticPr fontId="1"/>
  </si>
  <si>
    <t>設備の各月の稼働日数を入力</t>
    <phoneticPr fontId="1"/>
  </si>
  <si>
    <t>各月の稼働日数</t>
    <rPh sb="3" eb="7">
      <t>カドウニッスウ</t>
    </rPh>
    <phoneticPr fontId="1"/>
  </si>
  <si>
    <t>各月の休業日数</t>
    <rPh sb="3" eb="7">
      <t>キュウギョウニッスウ</t>
    </rPh>
    <phoneticPr fontId="1"/>
  </si>
  <si>
    <t>各月の全日数-各月のDw</t>
    <rPh sb="3" eb="6">
      <t>ゼンニッスウ</t>
    </rPh>
    <phoneticPr fontId="1"/>
  </si>
  <si>
    <t>各月の高負荷時間帯（稼働時間）を算出</t>
    <rPh sb="3" eb="9">
      <t>コウフカジカンタイ</t>
    </rPh>
    <rPh sb="10" eb="14">
      <t>カドウジカン</t>
    </rPh>
    <rPh sb="16" eb="18">
      <t>サンシュツ</t>
    </rPh>
    <phoneticPr fontId="1"/>
  </si>
  <si>
    <t>各月の低負荷時間帯（休業時間）を算出</t>
    <rPh sb="3" eb="4">
      <t>テイ</t>
    </rPh>
    <rPh sb="4" eb="6">
      <t>フカ</t>
    </rPh>
    <rPh sb="6" eb="9">
      <t>ジカンタイ</t>
    </rPh>
    <rPh sb="10" eb="12">
      <t>キュウギョウ</t>
    </rPh>
    <rPh sb="12" eb="14">
      <t>ジカン</t>
    </rPh>
    <rPh sb="16" eb="18">
      <t>サンシュツ</t>
    </rPh>
    <phoneticPr fontId="1"/>
  </si>
  <si>
    <t>各月の高負荷時間を算出</t>
    <rPh sb="3" eb="4">
      <t>コウ</t>
    </rPh>
    <rPh sb="4" eb="6">
      <t>フカ</t>
    </rPh>
    <rPh sb="6" eb="8">
      <t>ジカン</t>
    </rPh>
    <rPh sb="9" eb="11">
      <t>サンシュツ</t>
    </rPh>
    <phoneticPr fontId="1"/>
  </si>
  <si>
    <t>各月のDw×tw</t>
    <phoneticPr fontId="1"/>
  </si>
  <si>
    <t>各月の低負荷時間を算出</t>
    <rPh sb="3" eb="4">
      <t>テイ</t>
    </rPh>
    <rPh sb="4" eb="6">
      <t>フカ</t>
    </rPh>
    <rPh sb="6" eb="8">
      <t>ジカン</t>
    </rPh>
    <rPh sb="9" eb="11">
      <t>サンシュツ</t>
    </rPh>
    <phoneticPr fontId="1"/>
  </si>
  <si>
    <t>各月のDw×to+Dh×24</t>
    <phoneticPr fontId="1"/>
  </si>
  <si>
    <t>各月の稼働時間が夜間（0時をまたぐ）の場合の時間範囲を30分単位で抽出</t>
    <rPh sb="3" eb="7">
      <t>カドウジカン</t>
    </rPh>
    <rPh sb="8" eb="10">
      <t>ヤカン</t>
    </rPh>
    <rPh sb="12" eb="13">
      <t>ジ</t>
    </rPh>
    <rPh sb="19" eb="21">
      <t>バアイ</t>
    </rPh>
    <rPh sb="22" eb="26">
      <t>ジカンハンイ</t>
    </rPh>
    <rPh sb="29" eb="32">
      <t>フンタンイ</t>
    </rPh>
    <rPh sb="33" eb="35">
      <t>チュウシュツ</t>
    </rPh>
    <phoneticPr fontId="1"/>
  </si>
  <si>
    <t>各月の稼働時間が通常（0時をまたがない）の場合の時間範囲を30分単位で抽出</t>
    <rPh sb="3" eb="7">
      <t>カドウジカン</t>
    </rPh>
    <rPh sb="8" eb="10">
      <t>ツウジョウ</t>
    </rPh>
    <rPh sb="12" eb="13">
      <t>ジ</t>
    </rPh>
    <rPh sb="21" eb="23">
      <t>バアイ</t>
    </rPh>
    <rPh sb="24" eb="28">
      <t>ジカンハンイ</t>
    </rPh>
    <rPh sb="31" eb="34">
      <t>フンタンイ</t>
    </rPh>
    <rPh sb="35" eb="37">
      <t>チュウシュツ</t>
    </rPh>
    <phoneticPr fontId="1"/>
  </si>
  <si>
    <t>IF(各月の始業時間&gt;各月の終業時間,0時をまたぐ場合の時間範囲,0時をまたがない場合の時間範囲)</t>
    <rPh sb="6" eb="10">
      <t>シギョウジカン</t>
    </rPh>
    <rPh sb="14" eb="18">
      <t>シュウギョウジカン</t>
    </rPh>
    <rPh sb="20" eb="21">
      <t>ジ</t>
    </rPh>
    <rPh sb="25" eb="27">
      <t>バアイ</t>
    </rPh>
    <rPh sb="28" eb="32">
      <t>ジカンハンイ</t>
    </rPh>
    <rPh sb="34" eb="35">
      <t>ジ</t>
    </rPh>
    <rPh sb="41" eb="43">
      <t>バアイ</t>
    </rPh>
    <rPh sb="44" eb="48">
      <t>ジカンハンイ</t>
    </rPh>
    <phoneticPr fontId="1"/>
  </si>
  <si>
    <t>「20」「21」どちらの算出を参照するか各月の稼働時間帯により抽出</t>
    <rPh sb="12" eb="14">
      <t>サンシュツ</t>
    </rPh>
    <rPh sb="15" eb="17">
      <t>サンショウ</t>
    </rPh>
    <rPh sb="23" eb="27">
      <t>カドウジカン</t>
    </rPh>
    <rPh sb="27" eb="28">
      <t>タイ</t>
    </rPh>
    <rPh sb="31" eb="33">
      <t>チュウシュツ</t>
    </rPh>
    <phoneticPr fontId="1"/>
  </si>
  <si>
    <t>電力会社から入手したデータの向きと同じ入力欄を使用
※　チェックボックスで参照する表の切替</t>
    <rPh sb="0" eb="4">
      <t>デンリョクガイシャ</t>
    </rPh>
    <rPh sb="6" eb="8">
      <t>ニュウシュ</t>
    </rPh>
    <rPh sb="14" eb="15">
      <t>ム</t>
    </rPh>
    <rPh sb="17" eb="18">
      <t>オナ</t>
    </rPh>
    <rPh sb="19" eb="21">
      <t>ニュウリョク</t>
    </rPh>
    <rPh sb="21" eb="22">
      <t>ラン</t>
    </rPh>
    <rPh sb="23" eb="25">
      <t>シヨウ</t>
    </rPh>
    <rPh sb="37" eb="39">
      <t>サンショウ</t>
    </rPh>
    <rPh sb="41" eb="42">
      <t>ヒョウ</t>
    </rPh>
    <rPh sb="43" eb="45">
      <t>キリカエ</t>
    </rPh>
    <phoneticPr fontId="1"/>
  </si>
  <si>
    <t>チェックボックスで参照する表の切替</t>
    <phoneticPr fontId="1"/>
  </si>
  <si>
    <t>SUM(「25」で算出した各月の30分毎の数値)</t>
    <rPh sb="9" eb="11">
      <t>サンシュツ</t>
    </rPh>
    <rPh sb="13" eb="15">
      <t>カクツキ</t>
    </rPh>
    <rPh sb="18" eb="20">
      <t>フンゴト</t>
    </rPh>
    <rPh sb="21" eb="23">
      <t>スウチ</t>
    </rPh>
    <phoneticPr fontId="1"/>
  </si>
  <si>
    <t>高負荷時間帯</t>
    <rPh sb="0" eb="3">
      <t>コウフカ</t>
    </rPh>
    <rPh sb="3" eb="6">
      <t>ジカンタイ</t>
    </rPh>
    <phoneticPr fontId="1"/>
  </si>
  <si>
    <t>低負荷時間帯</t>
    <rPh sb="0" eb="3">
      <t>テイフカ</t>
    </rPh>
    <rPh sb="3" eb="6">
      <t>ジカンタイ</t>
    </rPh>
    <phoneticPr fontId="1"/>
  </si>
  <si>
    <t>IF(表2のチェックボックス,(表2の入力),(表1の入力))</t>
    <rPh sb="18" eb="20">
      <t>ニュウリョク</t>
    </rPh>
    <rPh sb="26" eb="28">
      <t>ニュウリョク</t>
    </rPh>
    <phoneticPr fontId="1"/>
  </si>
  <si>
    <t>導入設備の必要数値を算出</t>
    <rPh sb="0" eb="4">
      <t>ドウニュウセツビ</t>
    </rPh>
    <rPh sb="5" eb="9">
      <t>ヒツヨウスウチ</t>
    </rPh>
    <rPh sb="10" eb="12">
      <t>サンシュツ</t>
    </rPh>
    <phoneticPr fontId="1"/>
  </si>
  <si>
    <t>各月の高負荷時間と対象の30分毎の消費電力量と導入設備の総容量の計算</t>
    <rPh sb="0" eb="2">
      <t>カクツキ</t>
    </rPh>
    <rPh sb="3" eb="4">
      <t>コウ</t>
    </rPh>
    <rPh sb="4" eb="6">
      <t>フカ</t>
    </rPh>
    <rPh sb="6" eb="8">
      <t>ジカン</t>
    </rPh>
    <rPh sb="9" eb="11">
      <t>タイショウ</t>
    </rPh>
    <rPh sb="14" eb="16">
      <t>フンゴト</t>
    </rPh>
    <rPh sb="17" eb="22">
      <t>ショウヒデンリョクリョウ</t>
    </rPh>
    <rPh sb="25" eb="27">
      <t>セツビ</t>
    </rPh>
    <rPh sb="28" eb="31">
      <t>ソウヨウリョウ</t>
    </rPh>
    <rPh sb="32" eb="34">
      <t>ケイサン</t>
    </rPh>
    <phoneticPr fontId="1"/>
  </si>
  <si>
    <t>各月の低負荷時間と対象の30分毎の消費電力量と導入設備の総容量の計算</t>
    <rPh sb="0" eb="2">
      <t>カクツキ</t>
    </rPh>
    <rPh sb="3" eb="4">
      <t>テイ</t>
    </rPh>
    <rPh sb="4" eb="6">
      <t>フカ</t>
    </rPh>
    <rPh sb="6" eb="8">
      <t>ジカン</t>
    </rPh>
    <rPh sb="9" eb="11">
      <t>タイショウ</t>
    </rPh>
    <rPh sb="14" eb="16">
      <t>フンゴト</t>
    </rPh>
    <rPh sb="17" eb="22">
      <t>ショウヒデンリョクリョウ</t>
    </rPh>
    <rPh sb="25" eb="27">
      <t>セツビ</t>
    </rPh>
    <rPh sb="28" eb="31">
      <t>ソウヨウリョウ</t>
    </rPh>
    <rPh sb="32" eb="34">
      <t>ケイサン</t>
    </rPh>
    <phoneticPr fontId="1"/>
  </si>
  <si>
    <t>導入設備毎の各月の負荷損を算出</t>
    <rPh sb="4" eb="5">
      <t>ゴト</t>
    </rPh>
    <rPh sb="6" eb="8">
      <t>カクツキ</t>
    </rPh>
    <rPh sb="9" eb="12">
      <t>フカソン</t>
    </rPh>
    <rPh sb="13" eb="15">
      <t>サンシュツ</t>
    </rPh>
    <phoneticPr fontId="1"/>
  </si>
  <si>
    <t>導入設備毎の各月の無負荷損を算出</t>
    <rPh sb="4" eb="5">
      <t>ゴト</t>
    </rPh>
    <rPh sb="6" eb="8">
      <t>カクツキ</t>
    </rPh>
    <rPh sb="9" eb="10">
      <t>ム</t>
    </rPh>
    <rPh sb="10" eb="13">
      <t>フカソン</t>
    </rPh>
    <rPh sb="14" eb="16">
      <t>サンシュツ</t>
    </rPh>
    <phoneticPr fontId="1"/>
  </si>
  <si>
    <t>導入設備毎の各月の全損失を算出</t>
    <rPh sb="4" eb="5">
      <t>ゴト</t>
    </rPh>
    <rPh sb="6" eb="8">
      <t>カクツキ</t>
    </rPh>
    <rPh sb="9" eb="10">
      <t>ゼン</t>
    </rPh>
    <rPh sb="10" eb="12">
      <t>ソンシツ</t>
    </rPh>
    <rPh sb="13" eb="15">
      <t>サンシュツ</t>
    </rPh>
    <phoneticPr fontId="1"/>
  </si>
  <si>
    <t>導入設備の全損失の年間合計を算出</t>
    <rPh sb="2" eb="4">
      <t>セツビ</t>
    </rPh>
    <rPh sb="5" eb="6">
      <t>ゼン</t>
    </rPh>
    <rPh sb="6" eb="8">
      <t>ソンシツ</t>
    </rPh>
    <rPh sb="9" eb="11">
      <t>ネンカン</t>
    </rPh>
    <rPh sb="11" eb="13">
      <t>ゴウケイ</t>
    </rPh>
    <rPh sb="14" eb="16">
      <t>サンシュツ</t>
    </rPh>
    <phoneticPr fontId="1"/>
  </si>
  <si>
    <t>C1</t>
    <phoneticPr fontId="1"/>
  </si>
  <si>
    <t>C2</t>
    <phoneticPr fontId="1"/>
  </si>
  <si>
    <t>△C</t>
    <phoneticPr fontId="1"/>
  </si>
  <si>
    <t>E1</t>
    <phoneticPr fontId="1"/>
  </si>
  <si>
    <t>E2</t>
    <phoneticPr fontId="1"/>
  </si>
  <si>
    <t>△E</t>
    <phoneticPr fontId="1"/>
  </si>
  <si>
    <t>全損失（Zt）</t>
    <rPh sb="0" eb="1">
      <t>ゼン</t>
    </rPh>
    <rPh sb="1" eb="3">
      <t>ソンシツ</t>
    </rPh>
    <phoneticPr fontId="1"/>
  </si>
  <si>
    <t>Zt1</t>
    <phoneticPr fontId="1"/>
  </si>
  <si>
    <t>Zt2</t>
    <phoneticPr fontId="1"/>
  </si>
  <si>
    <t>既存設備のCO2排出量を算出</t>
    <rPh sb="0" eb="4">
      <t>キゾンセツビ</t>
    </rPh>
    <rPh sb="8" eb="10">
      <t>ハイシュツ</t>
    </rPh>
    <rPh sb="10" eb="11">
      <t>リョウ</t>
    </rPh>
    <rPh sb="12" eb="14">
      <t>サンシュツ</t>
    </rPh>
    <phoneticPr fontId="1"/>
  </si>
  <si>
    <t>導入設備のCO2排出量を算出</t>
    <rPh sb="0" eb="2">
      <t>ドウニュウ</t>
    </rPh>
    <rPh sb="2" eb="4">
      <t>セツビ</t>
    </rPh>
    <rPh sb="8" eb="10">
      <t>ハイシュツ</t>
    </rPh>
    <rPh sb="10" eb="11">
      <t>リョウ</t>
    </rPh>
    <rPh sb="12" eb="14">
      <t>サンシュツ</t>
    </rPh>
    <phoneticPr fontId="1"/>
  </si>
  <si>
    <t>CO2排出削減量</t>
    <rPh sb="3" eb="8">
      <t>ハイシュツサクゲンリョウ</t>
    </rPh>
    <phoneticPr fontId="1"/>
  </si>
  <si>
    <t>C1-C2</t>
    <phoneticPr fontId="1"/>
  </si>
  <si>
    <t>既存設備の電気料金算出</t>
    <rPh sb="0" eb="4">
      <t>キゾンセツビ</t>
    </rPh>
    <rPh sb="5" eb="9">
      <t>デンキリョウキン</t>
    </rPh>
    <rPh sb="9" eb="11">
      <t>サンシュツ</t>
    </rPh>
    <phoneticPr fontId="1"/>
  </si>
  <si>
    <t>導入設備の電気料金算出</t>
    <rPh sb="0" eb="2">
      <t>ドウニュウ</t>
    </rPh>
    <rPh sb="2" eb="4">
      <t>セツビ</t>
    </rPh>
    <rPh sb="5" eb="9">
      <t>デンキリョウキン</t>
    </rPh>
    <rPh sb="9" eb="11">
      <t>サンシュツ</t>
    </rPh>
    <phoneticPr fontId="1"/>
  </si>
  <si>
    <t>Zt1×電気料金単価</t>
    <rPh sb="4" eb="10">
      <t>デンキリョウキンタンカ</t>
    </rPh>
    <phoneticPr fontId="1"/>
  </si>
  <si>
    <t>Zt2×電気料金単価</t>
    <rPh sb="4" eb="10">
      <t>デンキリョウキンタンカ</t>
    </rPh>
    <phoneticPr fontId="1"/>
  </si>
  <si>
    <t>千円/年</t>
    <rPh sb="0" eb="2">
      <t>センエン</t>
    </rPh>
    <rPh sb="3" eb="4">
      <t>ネン</t>
    </rPh>
    <phoneticPr fontId="1"/>
  </si>
  <si>
    <t>電気料金削減量</t>
    <rPh sb="0" eb="7">
      <t>デンキリョウキンサクゲンリョウ</t>
    </rPh>
    <phoneticPr fontId="1"/>
  </si>
  <si>
    <t>E1-E2</t>
    <phoneticPr fontId="1"/>
  </si>
  <si>
    <t>　　　　月
時間帯</t>
    <rPh sb="4" eb="5">
      <t>ツキ</t>
    </rPh>
    <rPh sb="6" eb="9">
      <t>ジカンタイ</t>
    </rPh>
    <phoneticPr fontId="31"/>
  </si>
  <si>
    <t>電力使用量</t>
    <rPh sb="0" eb="5">
      <t>デンリョクシヨウリョウ</t>
    </rPh>
    <phoneticPr fontId="1"/>
  </si>
  <si>
    <t>稼働時間</t>
    <rPh sb="0" eb="4">
      <t>カドウジカン</t>
    </rPh>
    <phoneticPr fontId="1"/>
  </si>
  <si>
    <t>力率×100</t>
    <rPh sb="0" eb="1">
      <t>リキリツ</t>
    </rPh>
    <phoneticPr fontId="1"/>
  </si>
  <si>
    <t>SUM(「26」で算出した各月の30分毎の数値)</t>
    <rPh sb="9" eb="11">
      <t>サンシュツ</t>
    </rPh>
    <rPh sb="13" eb="15">
      <t>カクツキ</t>
    </rPh>
    <rPh sb="18" eb="20">
      <t>フンゴト</t>
    </rPh>
    <rPh sb="21" eb="23">
      <t>スウチ</t>
    </rPh>
    <phoneticPr fontId="1"/>
  </si>
  <si>
    <t>「25」で算出した30分毎の数値を合算</t>
    <rPh sb="5" eb="7">
      <t>サンシュツ</t>
    </rPh>
    <rPh sb="11" eb="13">
      <t>フンゴト</t>
    </rPh>
    <rPh sb="14" eb="16">
      <t>スウチ</t>
    </rPh>
    <rPh sb="17" eb="19">
      <t>ガッサン</t>
    </rPh>
    <phoneticPr fontId="1"/>
  </si>
  <si>
    <t>「26」で算出した30分毎の数値を合算</t>
    <rPh sb="5" eb="7">
      <t>サンシュツ</t>
    </rPh>
    <rPh sb="11" eb="13">
      <t>フンゴト</t>
    </rPh>
    <rPh sb="14" eb="16">
      <t>スウチ</t>
    </rPh>
    <rPh sb="17" eb="19">
      <t>ガッサン</t>
    </rPh>
    <phoneticPr fontId="1"/>
  </si>
  <si>
    <t>「13」から「24」までは既存設備と同じ</t>
    <rPh sb="13" eb="17">
      <t>キゾンセツビ</t>
    </rPh>
    <rPh sb="18" eb="19">
      <t>オナ</t>
    </rPh>
    <phoneticPr fontId="1"/>
  </si>
  <si>
    <t>SUM（各月のW）</t>
    <rPh sb="4" eb="6">
      <t>カクツキ</t>
    </rPh>
    <phoneticPr fontId="1"/>
  </si>
  <si>
    <t>k</t>
    <phoneticPr fontId="1"/>
  </si>
  <si>
    <t>k</t>
    <phoneticPr fontId="1"/>
  </si>
  <si>
    <t>「step4」に入力した稼働時間を必要があれば修正し、数値に変更</t>
    <rPh sb="8" eb="10">
      <t>ニュウリョク</t>
    </rPh>
    <rPh sb="12" eb="16">
      <t>カドウジカン</t>
    </rPh>
    <rPh sb="17" eb="19">
      <t>ヒツヨウ</t>
    </rPh>
    <rPh sb="23" eb="25">
      <t>シュウセイ</t>
    </rPh>
    <rPh sb="27" eb="29">
      <t>スウチ</t>
    </rPh>
    <rPh sb="30" eb="32">
      <t>ヘンコウ</t>
    </rPh>
    <phoneticPr fontId="1"/>
  </si>
  <si>
    <t>※1　0時を24時で入力した場合は「C2:Z3」内で「0」に修正される</t>
    <rPh sb="4" eb="5">
      <t>ジ</t>
    </rPh>
    <rPh sb="8" eb="9">
      <t>ジ</t>
    </rPh>
    <rPh sb="10" eb="12">
      <t>ニュウリョク</t>
    </rPh>
    <rPh sb="14" eb="16">
      <t>バアイ</t>
    </rPh>
    <rPh sb="24" eb="25">
      <t>ナイ</t>
    </rPh>
    <rPh sb="30" eb="32">
      <t>シュウセイ</t>
    </rPh>
    <phoneticPr fontId="1"/>
  </si>
  <si>
    <t>t-CO2/年</t>
    <rPh sb="6" eb="7">
      <t>ネン</t>
    </rPh>
    <phoneticPr fontId="1"/>
  </si>
  <si>
    <t>時間/月</t>
    <rPh sb="0" eb="2">
      <t>ジカン</t>
    </rPh>
    <rPh sb="3" eb="4">
      <t>ツキ</t>
    </rPh>
    <phoneticPr fontId="1"/>
  </si>
  <si>
    <t>千円/kWh</t>
    <rPh sb="0" eb="1">
      <t>セン</t>
    </rPh>
    <phoneticPr fontId="1"/>
  </si>
  <si>
    <t>改訂日</t>
    <rPh sb="0" eb="2">
      <t>カイテイ</t>
    </rPh>
    <rPh sb="2" eb="3">
      <t>ヒ</t>
    </rPh>
    <phoneticPr fontId="31"/>
  </si>
  <si>
    <t>Ver</t>
    <phoneticPr fontId="31"/>
  </si>
  <si>
    <t>担当</t>
    <rPh sb="0" eb="2">
      <t>タントウ</t>
    </rPh>
    <phoneticPr fontId="31"/>
  </si>
  <si>
    <t>内容</t>
    <rPh sb="0" eb="2">
      <t>ナイヨウ</t>
    </rPh>
    <phoneticPr fontId="31"/>
  </si>
  <si>
    <t>日付</t>
    <rPh sb="0" eb="2">
      <t>ヒヅケ</t>
    </rPh>
    <phoneticPr fontId="31"/>
  </si>
  <si>
    <t>課題or質問</t>
    <rPh sb="0" eb="2">
      <t>カダイ</t>
    </rPh>
    <rPh sb="4" eb="6">
      <t>シツモン</t>
    </rPh>
    <phoneticPr fontId="31"/>
  </si>
  <si>
    <t>回答</t>
    <rPh sb="0" eb="2">
      <t>カイトウ</t>
    </rPh>
    <phoneticPr fontId="31"/>
  </si>
  <si>
    <t>表示シート</t>
    <rPh sb="0" eb="2">
      <t>ヒョウジ</t>
    </rPh>
    <phoneticPr fontId="31"/>
  </si>
  <si>
    <t>1 フローチャート</t>
    <phoneticPr fontId="31"/>
  </si>
  <si>
    <t>非表示シート</t>
    <rPh sb="0" eb="3">
      <t>ヒヒョウジ</t>
    </rPh>
    <phoneticPr fontId="31"/>
  </si>
  <si>
    <t>事業者がツール使用可否を把握</t>
    <rPh sb="0" eb="3">
      <t>ジギョウシャ</t>
    </rPh>
    <rPh sb="7" eb="9">
      <t>シヨウ</t>
    </rPh>
    <rPh sb="9" eb="11">
      <t>カヒ</t>
    </rPh>
    <rPh sb="12" eb="14">
      <t>ハアク</t>
    </rPh>
    <phoneticPr fontId="31"/>
  </si>
  <si>
    <t>シート構成</t>
    <rPh sb="3" eb="5">
      <t>コウセイ</t>
    </rPh>
    <phoneticPr fontId="31"/>
  </si>
  <si>
    <t>本ツールのシート構成を表示</t>
    <rPh sb="0" eb="1">
      <t>ホン</t>
    </rPh>
    <rPh sb="8" eb="10">
      <t>コウセイ</t>
    </rPh>
    <rPh sb="11" eb="13">
      <t>ヒョウジ</t>
    </rPh>
    <phoneticPr fontId="31"/>
  </si>
  <si>
    <t>計算の手順と記号を説明</t>
    <rPh sb="0" eb="2">
      <t>ケイサン</t>
    </rPh>
    <rPh sb="3" eb="5">
      <t>テジュン</t>
    </rPh>
    <rPh sb="6" eb="8">
      <t>キゴウ</t>
    </rPh>
    <rPh sb="9" eb="11">
      <t>セツメイ</t>
    </rPh>
    <phoneticPr fontId="31"/>
  </si>
  <si>
    <t>ツール作成時、更新時、改定時等の課題や質問を記入</t>
    <rPh sb="3" eb="6">
      <t>サクセイジ</t>
    </rPh>
    <rPh sb="7" eb="10">
      <t>コウシンジ</t>
    </rPh>
    <rPh sb="11" eb="14">
      <t>カイテイジ</t>
    </rPh>
    <rPh sb="14" eb="15">
      <t>トウ</t>
    </rPh>
    <rPh sb="16" eb="18">
      <t>カダイ</t>
    </rPh>
    <rPh sb="19" eb="21">
      <t>シツモン</t>
    </rPh>
    <rPh sb="22" eb="24">
      <t>キニュウ</t>
    </rPh>
    <phoneticPr fontId="31"/>
  </si>
  <si>
    <t>数値のやりとり</t>
    <rPh sb="0" eb="2">
      <t>スウチ</t>
    </rPh>
    <phoneticPr fontId="31"/>
  </si>
  <si>
    <t>改訂日</t>
    <rPh sb="0" eb="3">
      <t>カイテイビ</t>
    </rPh>
    <phoneticPr fontId="31"/>
  </si>
  <si>
    <t>改定日、Ver、担当、内容を記入</t>
    <rPh sb="0" eb="2">
      <t>カイテイ</t>
    </rPh>
    <rPh sb="2" eb="3">
      <t>ビ</t>
    </rPh>
    <rPh sb="8" eb="10">
      <t>タントウ</t>
    </rPh>
    <rPh sb="11" eb="13">
      <t>ナイヨウ</t>
    </rPh>
    <rPh sb="14" eb="16">
      <t>キニュウ</t>
    </rPh>
    <phoneticPr fontId="31"/>
  </si>
  <si>
    <t>情報の確認</t>
    <rPh sb="0" eb="2">
      <t>ジョウホウ</t>
    </rPh>
    <rPh sb="3" eb="5">
      <t>カクニン</t>
    </rPh>
    <phoneticPr fontId="31"/>
  </si>
  <si>
    <t>シート選択</t>
    <rPh sb="3" eb="5">
      <t>センタク</t>
    </rPh>
    <phoneticPr fontId="31"/>
  </si>
  <si>
    <t>3 算定シート</t>
    <rPh sb="2" eb="4">
      <t>サンテイ</t>
    </rPh>
    <phoneticPr fontId="31"/>
  </si>
  <si>
    <t>2-1 性能情報入力シート</t>
    <phoneticPr fontId="31"/>
  </si>
  <si>
    <t>2-2 電力使用量入力シート</t>
    <phoneticPr fontId="31"/>
  </si>
  <si>
    <t>事業者が情報を入力</t>
    <rPh sb="0" eb="3">
      <t>ジギョウシャ</t>
    </rPh>
    <rPh sb="4" eb="6">
      <t>ジョウホウ</t>
    </rPh>
    <rPh sb="7" eb="9">
      <t>ニュウリョク</t>
    </rPh>
    <phoneticPr fontId="31"/>
  </si>
  <si>
    <t>効果表示のみ</t>
    <rPh sb="0" eb="2">
      <t>コウカ</t>
    </rPh>
    <rPh sb="2" eb="4">
      <t>ヒョウジ</t>
    </rPh>
    <phoneticPr fontId="31"/>
  </si>
  <si>
    <t>入力された情報で算定</t>
    <rPh sb="0" eb="2">
      <t>ニュウリョク</t>
    </rPh>
    <rPh sb="5" eb="7">
      <t>ジョウホウ</t>
    </rPh>
    <rPh sb="8" eb="10">
      <t>サンテイ</t>
    </rPh>
    <phoneticPr fontId="31"/>
  </si>
  <si>
    <t>（既存設備）</t>
    <rPh sb="1" eb="3">
      <t>キゾン</t>
    </rPh>
    <rPh sb="3" eb="5">
      <t>セツビ</t>
    </rPh>
    <phoneticPr fontId="31"/>
  </si>
  <si>
    <t>（導入予定設備）</t>
    <rPh sb="1" eb="3">
      <t>ドウニュウ</t>
    </rPh>
    <rPh sb="3" eb="5">
      <t>ヨテイ</t>
    </rPh>
    <rPh sb="5" eb="7">
      <t>セツビ</t>
    </rPh>
    <phoneticPr fontId="31"/>
  </si>
  <si>
    <t>（CO2排出削減量、電気料金）</t>
    <rPh sb="4" eb="6">
      <t>ハイシュツ</t>
    </rPh>
    <rPh sb="6" eb="8">
      <t>サクゲン</t>
    </rPh>
    <rPh sb="8" eb="9">
      <t>リョウ</t>
    </rPh>
    <rPh sb="10" eb="12">
      <t>デンキ</t>
    </rPh>
    <rPh sb="12" eb="14">
      <t>リョウキン</t>
    </rPh>
    <phoneticPr fontId="31"/>
  </si>
  <si>
    <t>4-1</t>
    <phoneticPr fontId="1"/>
  </si>
  <si>
    <t>4-2</t>
    <phoneticPr fontId="1"/>
  </si>
  <si>
    <t>4-1 既存設備_計算シート</t>
    <phoneticPr fontId="31"/>
  </si>
  <si>
    <t>4-2 導入設備_計算シート</t>
    <phoneticPr fontId="31"/>
  </si>
  <si>
    <t>手順と記号の説明</t>
    <rPh sb="0" eb="2">
      <t>テジュン</t>
    </rPh>
    <rPh sb="3" eb="5">
      <t>キゴウ</t>
    </rPh>
    <rPh sb="6" eb="8">
      <t>セツメイ</t>
    </rPh>
    <phoneticPr fontId="31"/>
  </si>
  <si>
    <t>合計</t>
    <rPh sb="0" eb="2">
      <t>ゴウケイ</t>
    </rPh>
    <phoneticPr fontId="1"/>
  </si>
  <si>
    <t>t-CO2/年</t>
    <rPh sb="6" eb="7">
      <t>ネン</t>
    </rPh>
    <phoneticPr fontId="1"/>
  </si>
  <si>
    <t>t-CO2/kWh</t>
    <phoneticPr fontId="1"/>
  </si>
  <si>
    <t>電力のCO2排出係数</t>
    <rPh sb="0" eb="2">
      <t>デンリョク</t>
    </rPh>
    <rPh sb="6" eb="10">
      <t>ハイシュツケイスウ</t>
    </rPh>
    <phoneticPr fontId="1"/>
  </si>
  <si>
    <t>変更があれば入力</t>
    <rPh sb="0" eb="2">
      <t>ヘンコウ</t>
    </rPh>
    <rPh sb="6" eb="8">
      <t>ニュウリョク</t>
    </rPh>
    <phoneticPr fontId="1"/>
  </si>
  <si>
    <t>Zt1×「電力のCO2排出係数」</t>
    <rPh sb="5" eb="7">
      <t>デンリョク</t>
    </rPh>
    <rPh sb="11" eb="15">
      <t>ハイシュツケイスウ</t>
    </rPh>
    <phoneticPr fontId="1"/>
  </si>
  <si>
    <t>Zt2×「電力のCO2排出係数」</t>
    <phoneticPr fontId="1"/>
  </si>
  <si>
    <t>現在及び導入予定の変圧器は、定格一次電圧が600Vを超え、7000V以下の変圧器でかつ交流の電路に使用される油入変圧器・モールド変圧器であるか
（※省エネ法トップランナー制度対象同等品）</t>
    <phoneticPr fontId="31"/>
  </si>
  <si>
    <t>現在及び導入予定の変圧器は、以下の要件に該当していないか
①絶縁材料としてガスをしようするもの
②H種絶縁材料を使用するもの
③スコット結線変圧器
④3以上の巻線を有するもの
⑤単相変圧器であって定格容量が5kVA以下のもの又は500kVAを超えるもの
⑥三相変圧器であって定格容量が10kVA以下のもの又は2000kVAを超えるもの
⑦樹脂製の絶縁材料を使用する三相変圧器であって、三相交流を単相交流及び三相交流に変成するためのもの
⑧定格二次電圧が100V未満のもの又は600Vを超えるもの
⑨風冷式又は水冷式のもの
⑩柱上変圧器</t>
    <phoneticPr fontId="31"/>
  </si>
  <si>
    <t>2-1シート「step5」で入力した力率を数値に変更</t>
    <rPh sb="18" eb="20">
      <t>リキリツ</t>
    </rPh>
    <rPh sb="21" eb="23">
      <t>スウチ</t>
    </rPh>
    <rPh sb="24" eb="26">
      <t>ヘンコウ</t>
    </rPh>
    <phoneticPr fontId="1"/>
  </si>
  <si>
    <t>(時×60+分)÷60
※1　IF(入力された「時」=24,"0",入力された「時」)</t>
    <rPh sb="18" eb="20">
      <t>ニュウリョク</t>
    </rPh>
    <rPh sb="24" eb="25">
      <t>ジ</t>
    </rPh>
    <rPh sb="34" eb="36">
      <t>ニュウリョク</t>
    </rPh>
    <rPh sb="40" eb="41">
      <t>ジ</t>
    </rPh>
    <phoneticPr fontId="1"/>
  </si>
  <si>
    <t>SQRT(Xw÷tw)</t>
    <phoneticPr fontId="1"/>
  </si>
  <si>
    <t>SQRT(Xo÷to)</t>
    <phoneticPr fontId="1"/>
  </si>
  <si>
    <t>既存設備毎のPc÷1000×(各月のRew^2×各月のTws+各月のRow^2×各月のTos)</t>
    <rPh sb="0" eb="4">
      <t>キゾンセツビ</t>
    </rPh>
    <rPh sb="4" eb="5">
      <t>ゴト</t>
    </rPh>
    <phoneticPr fontId="1"/>
  </si>
  <si>
    <t>既存設備毎のPi÷1000×24×(Dw+Dh)</t>
    <rPh sb="0" eb="5">
      <t>キゾンセツビゴト</t>
    </rPh>
    <phoneticPr fontId="1"/>
  </si>
  <si>
    <t>「36」で算出した30分毎の数値を合算</t>
    <rPh sb="5" eb="7">
      <t>サンシュツ</t>
    </rPh>
    <rPh sb="11" eb="13">
      <t>フンゴト</t>
    </rPh>
    <rPh sb="14" eb="16">
      <t>スウチ</t>
    </rPh>
    <rPh sb="17" eb="19">
      <t>ガッサン</t>
    </rPh>
    <phoneticPr fontId="1"/>
  </si>
  <si>
    <t>「37」で算出した30分毎の数値を合算</t>
    <rPh sb="5" eb="7">
      <t>サンシュツ</t>
    </rPh>
    <rPh sb="11" eb="13">
      <t>フンゴト</t>
    </rPh>
    <rPh sb="14" eb="16">
      <t>スウチ</t>
    </rPh>
    <rPh sb="17" eb="19">
      <t>ガッサン</t>
    </rPh>
    <phoneticPr fontId="1"/>
  </si>
  <si>
    <t>SUM(「36」で算出した各月の30分毎の数値)</t>
    <rPh sb="9" eb="11">
      <t>サンシュツ</t>
    </rPh>
    <rPh sb="13" eb="15">
      <t>カクツキ</t>
    </rPh>
    <rPh sb="18" eb="20">
      <t>フンゴト</t>
    </rPh>
    <rPh sb="21" eb="23">
      <t>スウチ</t>
    </rPh>
    <phoneticPr fontId="1"/>
  </si>
  <si>
    <t>IF(「22」で抽出した各月の高負荷時間="","0",(2×XX÷Pf÷既存設備のK)^2×0.5)</t>
    <rPh sb="8" eb="10">
      <t>チュウシュツ</t>
    </rPh>
    <rPh sb="12" eb="13">
      <t>カク</t>
    </rPh>
    <rPh sb="13" eb="14">
      <t>ツキ</t>
    </rPh>
    <rPh sb="15" eb="18">
      <t>コウフカ</t>
    </rPh>
    <rPh sb="18" eb="20">
      <t>ジカン</t>
    </rPh>
    <rPh sb="37" eb="41">
      <t>キゾンセツビ</t>
    </rPh>
    <phoneticPr fontId="1"/>
  </si>
  <si>
    <t>IF(「22」で抽出した各月の高負荷時間="△","0",(2×XX÷Pf÷既存設備のK^2×0.5)</t>
    <rPh sb="15" eb="18">
      <t>コウフカ</t>
    </rPh>
    <rPh sb="18" eb="20">
      <t>ジカン</t>
    </rPh>
    <rPh sb="38" eb="42">
      <t>キゾンセツビ</t>
    </rPh>
    <phoneticPr fontId="1"/>
  </si>
  <si>
    <t>IF(「22」で抽出した各月の高負荷時間="","0",(2×XX÷Pf÷導入設備のK)^2×0.5)</t>
    <rPh sb="8" eb="10">
      <t>チュウシュツ</t>
    </rPh>
    <rPh sb="12" eb="13">
      <t>カク</t>
    </rPh>
    <rPh sb="13" eb="14">
      <t>ツキ</t>
    </rPh>
    <rPh sb="15" eb="18">
      <t>コウフカ</t>
    </rPh>
    <rPh sb="18" eb="20">
      <t>ジカン</t>
    </rPh>
    <phoneticPr fontId="1"/>
  </si>
  <si>
    <t>IF(「22」で抽出した各月の高負荷時間="△","0",(2×XX÷Pf÷導入設備のK^2×0.5)</t>
    <rPh sb="15" eb="18">
      <t>コウフカ</t>
    </rPh>
    <rPh sb="18" eb="20">
      <t>ジカン</t>
    </rPh>
    <phoneticPr fontId="1"/>
  </si>
  <si>
    <t>SUM(「37」で算出した各月の30分毎の数値)</t>
    <rPh sb="9" eb="11">
      <t>サンシュツ</t>
    </rPh>
    <rPh sb="13" eb="15">
      <t>カクツキ</t>
    </rPh>
    <rPh sb="18" eb="20">
      <t>フンゴト</t>
    </rPh>
    <rPh sb="21" eb="23">
      <t>スウチ</t>
    </rPh>
    <phoneticPr fontId="1"/>
  </si>
  <si>
    <t>導入設備毎のPc÷1000×(各月のRew^2×各月のTws+各月のRow^2×各月のTos)</t>
    <rPh sb="4" eb="5">
      <t>ゴト</t>
    </rPh>
    <phoneticPr fontId="1"/>
  </si>
  <si>
    <t>導入設備毎のPi÷1000×24×(Dw+Dh)</t>
    <phoneticPr fontId="1"/>
  </si>
  <si>
    <t>電気料金（既存）</t>
    <rPh sb="0" eb="4">
      <t>デンキリョウキン</t>
    </rPh>
    <rPh sb="5" eb="7">
      <t>キゾン</t>
    </rPh>
    <phoneticPr fontId="1"/>
  </si>
  <si>
    <t>電気料金（導入）</t>
    <rPh sb="0" eb="4">
      <t>デンキリョウキン</t>
    </rPh>
    <rPh sb="5" eb="7">
      <t>ドウニュウ</t>
    </rPh>
    <phoneticPr fontId="1"/>
  </si>
  <si>
    <t>電気料金削減量</t>
    <rPh sb="0" eb="4">
      <t>デンキリョウキン</t>
    </rPh>
    <rPh sb="4" eb="7">
      <t>サクゲンリョウ</t>
    </rPh>
    <phoneticPr fontId="1"/>
  </si>
  <si>
    <t>CO2排出量（既存）</t>
    <rPh sb="3" eb="5">
      <t>ハイシュツ</t>
    </rPh>
    <rPh sb="5" eb="6">
      <t>リョウ</t>
    </rPh>
    <rPh sb="7" eb="9">
      <t>キゾン</t>
    </rPh>
    <phoneticPr fontId="1"/>
  </si>
  <si>
    <t>CO2排出量（導入）</t>
    <rPh sb="3" eb="5">
      <t>ハイシュツ</t>
    </rPh>
    <rPh sb="5" eb="6">
      <t>リョウ</t>
    </rPh>
    <rPh sb="7" eb="9">
      <t>ドウニュウ</t>
    </rPh>
    <phoneticPr fontId="1"/>
  </si>
  <si>
    <t>CO2排出削減量</t>
    <rPh sb="3" eb="5">
      <t>ハイシュツ</t>
    </rPh>
    <rPh sb="5" eb="7">
      <t>サクゲン</t>
    </rPh>
    <rPh sb="7" eb="8">
      <t>リョウ</t>
    </rPh>
    <phoneticPr fontId="1"/>
  </si>
  <si>
    <t>t-CO2/千kWh</t>
    <rPh sb="6" eb="7">
      <t>セン</t>
    </rPh>
    <phoneticPr fontId="1"/>
  </si>
  <si>
    <t>電気のCO2排出係数</t>
    <rPh sb="0" eb="2">
      <t>デンキ</t>
    </rPh>
    <rPh sb="6" eb="8">
      <t>ハイシュツ</t>
    </rPh>
    <rPh sb="8" eb="10">
      <t>ケイスウ</t>
    </rPh>
    <phoneticPr fontId="1"/>
  </si>
  <si>
    <r>
      <t>設備更新等によるCO</t>
    </r>
    <r>
      <rPr>
        <b/>
        <vertAlign val="subscript"/>
        <sz val="16"/>
        <color rgb="FFFFFFFF"/>
        <rFont val="メイリオ"/>
        <family val="3"/>
        <charset val="128"/>
      </rPr>
      <t>2</t>
    </r>
    <r>
      <rPr>
        <b/>
        <sz val="16"/>
        <color rgb="FFFFFFFF"/>
        <rFont val="メイリオ"/>
        <family val="3"/>
        <charset val="128"/>
      </rPr>
      <t>削減効果の算定ツール　（変圧器_高効率化、統合）</t>
    </r>
    <rPh sb="23" eb="26">
      <t>ヘンアツキ</t>
    </rPh>
    <rPh sb="32" eb="34">
      <t>トウゴウ</t>
    </rPh>
    <phoneticPr fontId="31"/>
  </si>
  <si>
    <r>
      <t>設備更新等によるCO</t>
    </r>
    <r>
      <rPr>
        <b/>
        <vertAlign val="subscript"/>
        <sz val="14"/>
        <color rgb="FFFFFFFF"/>
        <rFont val="メイリオ"/>
        <family val="3"/>
        <charset val="128"/>
      </rPr>
      <t>2</t>
    </r>
    <r>
      <rPr>
        <b/>
        <sz val="14"/>
        <color rgb="FFFFFFFF"/>
        <rFont val="メイリオ"/>
        <family val="3"/>
        <charset val="128"/>
      </rPr>
      <t>削減効果の算定ツール　（変圧器_高効率化、統合）</t>
    </r>
    <rPh sb="23" eb="26">
      <t>ヘンアツキ</t>
    </rPh>
    <rPh sb="32" eb="34">
      <t>トウゴウ</t>
    </rPh>
    <phoneticPr fontId="31"/>
  </si>
  <si>
    <t>30分毎の4月から始まる平日（10日※休日の場合は翌平日）の電力スマートメータ出力を入力して下さい</t>
    <rPh sb="2" eb="3">
      <t>フン</t>
    </rPh>
    <rPh sb="3" eb="4">
      <t>ゴト</t>
    </rPh>
    <rPh sb="6" eb="7">
      <t>ガツ</t>
    </rPh>
    <rPh sb="9" eb="10">
      <t>ハジ</t>
    </rPh>
    <rPh sb="12" eb="14">
      <t>ヘイジツ</t>
    </rPh>
    <rPh sb="17" eb="18">
      <t>ニチ</t>
    </rPh>
    <rPh sb="22" eb="24">
      <t>バアイ</t>
    </rPh>
    <rPh sb="26" eb="28">
      <t>ヘイジツ</t>
    </rPh>
    <rPh sb="30" eb="32">
      <t>デンリョク</t>
    </rPh>
    <rPh sb="39" eb="41">
      <t>シュツリョク</t>
    </rPh>
    <rPh sb="42" eb="44">
      <t>ニュウリョク</t>
    </rPh>
    <rPh sb="46" eb="47">
      <t>クダ</t>
    </rPh>
    <phoneticPr fontId="31"/>
  </si>
  <si>
    <t>30分毎の4月から始まる平日（10日※休日の場合は翌平日）のスマートメータ出力を入力して下さい</t>
    <phoneticPr fontId="31"/>
  </si>
  <si>
    <t>電気料金
(円/年)</t>
    <rPh sb="0" eb="4">
      <t>デンキリョウキン</t>
    </rPh>
    <phoneticPr fontId="31"/>
  </si>
  <si>
    <t>平日（高負荷日）（操業、営業、または業務が行われる）日数を入力してください。
※うるう年の場合はチェックを入れてください</t>
    <rPh sb="0" eb="2">
      <t>ヘイジツ</t>
    </rPh>
    <rPh sb="3" eb="7">
      <t>コウフカビ</t>
    </rPh>
    <rPh sb="9" eb="11">
      <t>ソウギョウ</t>
    </rPh>
    <rPh sb="12" eb="14">
      <t>エイギョウ</t>
    </rPh>
    <rPh sb="18" eb="20">
      <t>ギョウム</t>
    </rPh>
    <rPh sb="21" eb="22">
      <t>オコナ</t>
    </rPh>
    <rPh sb="26" eb="28">
      <t>ニッスウ</t>
    </rPh>
    <rPh sb="29" eb="31">
      <t>ニュウリョク</t>
    </rPh>
    <rPh sb="43" eb="44">
      <t>ドシ</t>
    </rPh>
    <rPh sb="45" eb="47">
      <t>バアイ</t>
    </rPh>
    <rPh sb="53" eb="54">
      <t>イ</t>
    </rPh>
    <phoneticPr fontId="31"/>
  </si>
  <si>
    <t>平日の稼働時間（始業時間、終業時間）を30分単位で入力してください</t>
    <rPh sb="0" eb="2">
      <t>ヘイジツ</t>
    </rPh>
    <rPh sb="3" eb="7">
      <t>カドウジカン</t>
    </rPh>
    <rPh sb="8" eb="12">
      <t>シギョウジカン</t>
    </rPh>
    <rPh sb="13" eb="17">
      <t>シュウギョウジカン</t>
    </rPh>
    <rPh sb="21" eb="22">
      <t>フン</t>
    </rPh>
    <rPh sb="22" eb="24">
      <t>タンイ</t>
    </rPh>
    <rPh sb="25" eb="27">
      <t>ニュウリョク</t>
    </rPh>
    <phoneticPr fontId="31"/>
  </si>
  <si>
    <t>始業時間</t>
    <rPh sb="0" eb="2">
      <t>シギョウ</t>
    </rPh>
    <rPh sb="2" eb="4">
      <t>ジカン</t>
    </rPh>
    <phoneticPr fontId="31"/>
  </si>
  <si>
    <t>終業時間</t>
    <rPh sb="0" eb="2">
      <t>シュウギョウ</t>
    </rPh>
    <rPh sb="2" eb="4">
      <t>ジカン</t>
    </rPh>
    <phoneticPr fontId="31"/>
  </si>
  <si>
    <t>うるう年の場合にチェックが入っていないと、
正しい数値が算出されません</t>
    <phoneticPr fontId="1"/>
  </si>
  <si>
    <t>月毎の電力会社請求書に記載の力率を入力してください</t>
    <rPh sb="0" eb="2">
      <t>ツキゴト</t>
    </rPh>
    <rPh sb="3" eb="7">
      <t>デンリョクガイシャ</t>
    </rPh>
    <rPh sb="7" eb="10">
      <t>セイキュウショ</t>
    </rPh>
    <rPh sb="11" eb="13">
      <t>キサイ</t>
    </rPh>
    <rPh sb="14" eb="16">
      <t>リキリツ</t>
    </rPh>
    <rPh sb="17" eb="19">
      <t>ニュウリョク</t>
    </rPh>
    <phoneticPr fontId="31"/>
  </si>
  <si>
    <t>円/年</t>
    <phoneticPr fontId="1"/>
  </si>
  <si>
    <t>基準年度の電力単価(円/kWh)を入力してください。</t>
    <rPh sb="0" eb="2">
      <t>キジュン</t>
    </rPh>
    <rPh sb="2" eb="4">
      <t>ネンド</t>
    </rPh>
    <rPh sb="5" eb="7">
      <t>デンリョク</t>
    </rPh>
    <rPh sb="7" eb="9">
      <t>タンカ</t>
    </rPh>
    <rPh sb="10" eb="11">
      <t>エン</t>
    </rPh>
    <rPh sb="17" eb="19">
      <t>ニュウリョク</t>
    </rPh>
    <phoneticPr fontId="31"/>
  </si>
  <si>
    <t>電力単価[円/kWh]</t>
    <phoneticPr fontId="1"/>
  </si>
  <si>
    <t>※注１：電力会社から提供された使用電力量のデータが1時間毎の場合は、電力量の値を1/2倍し、30分毎に入力して下さい。</t>
    <rPh sb="1" eb="2">
      <t>チュウ</t>
    </rPh>
    <rPh sb="4" eb="6">
      <t>デンリョク</t>
    </rPh>
    <rPh sb="6" eb="8">
      <t>カイシャ</t>
    </rPh>
    <rPh sb="10" eb="12">
      <t>テイキョウ</t>
    </rPh>
    <rPh sb="15" eb="20">
      <t>シヨウデンリョクリョウ</t>
    </rPh>
    <rPh sb="26" eb="28">
      <t>ジカン</t>
    </rPh>
    <rPh sb="28" eb="29">
      <t>ゴト</t>
    </rPh>
    <rPh sb="30" eb="32">
      <t>バアイ</t>
    </rPh>
    <rPh sb="34" eb="37">
      <t>デンリョクリョウ</t>
    </rPh>
    <rPh sb="38" eb="39">
      <t>アタイ</t>
    </rPh>
    <rPh sb="43" eb="44">
      <t>バイ</t>
    </rPh>
    <rPh sb="48" eb="49">
      <t>フン</t>
    </rPh>
    <rPh sb="49" eb="50">
      <t>ゴト</t>
    </rPh>
    <rPh sb="51" eb="53">
      <t>ニュウリョク</t>
    </rPh>
    <rPh sb="55" eb="56">
      <t>クダ</t>
    </rPh>
    <phoneticPr fontId="1"/>
  </si>
  <si>
    <t>等価平均負荷率</t>
    <rPh sb="0" eb="7">
      <t>トウカヘイキンフカリツ</t>
    </rPh>
    <phoneticPr fontId="1"/>
  </si>
  <si>
    <t>容量[kVA]</t>
    <rPh sb="0" eb="2">
      <t>ヨウリョウ</t>
    </rPh>
    <phoneticPr fontId="1"/>
  </si>
  <si>
    <r>
      <t>電力スマートメータの30分電力量データ（kWh）を入力してください。　（注１）
※本ツールでは、毎月平日の1日分のデータを基に算定を行っています。そして、10日を月の代表日としていますが、10日が休日の場合は、翌平日のデータを入力してください。
※電力会社から提供された使用電力量のデータが横並びの場合は「表１」、縦並びの場合は「表２」のチェックボックスへチェックを入れて入力してください。（チェックが入っていないと、正しい数値が算出されません。）</t>
    </r>
    <r>
      <rPr>
        <sz val="10"/>
        <rFont val="メイリオ"/>
        <family val="3"/>
        <charset val="128"/>
      </rPr>
      <t xml:space="preserve">
</t>
    </r>
    <r>
      <rPr>
        <sz val="11"/>
        <rFont val="メイリオ"/>
        <family val="3"/>
        <charset val="128"/>
      </rPr>
      <t>※入力は4月から始めてください。</t>
    </r>
    <rPh sb="0" eb="2">
      <t>デンリョク</t>
    </rPh>
    <rPh sb="16" eb="18">
      <t>デンリョク</t>
    </rPh>
    <rPh sb="18" eb="19">
      <t>リョウ</t>
    </rPh>
    <rPh sb="25" eb="27">
      <t>フンゴト</t>
    </rPh>
    <rPh sb="28" eb="30">
      <t>ニュウリョク</t>
    </rPh>
    <rPh sb="40" eb="41">
      <t>チュウ</t>
    </rPh>
    <rPh sb="44" eb="45">
      <t>ホン</t>
    </rPh>
    <rPh sb="50" eb="52">
      <t>ヘイジツ</t>
    </rPh>
    <rPh sb="54" eb="55">
      <t>ニチ</t>
    </rPh>
    <rPh sb="55" eb="56">
      <t>ブン</t>
    </rPh>
    <rPh sb="61" eb="62">
      <t>モト</t>
    </rPh>
    <rPh sb="63" eb="65">
      <t>サンテイ</t>
    </rPh>
    <rPh sb="66" eb="67">
      <t>オコナ</t>
    </rPh>
    <rPh sb="78" eb="80">
      <t>マイツキ</t>
    </rPh>
    <rPh sb="82" eb="83">
      <t>ニチ</t>
    </rPh>
    <rPh sb="84" eb="85">
      <t>ツキ</t>
    </rPh>
    <rPh sb="86" eb="89">
      <t>ダイヒョウビ</t>
    </rPh>
    <rPh sb="100" eb="103">
      <t>キュウギョウビ</t>
    </rPh>
    <rPh sb="104" eb="106">
      <t>バアイ</t>
    </rPh>
    <rPh sb="106" eb="108">
      <t>ヘイジツ</t>
    </rPh>
    <rPh sb="116" eb="118">
      <t>ニュウリョク</t>
    </rPh>
    <rPh sb="124" eb="128">
      <t>デンリョクガイシャ</t>
    </rPh>
    <rPh sb="130" eb="132">
      <t>テイキョウ</t>
    </rPh>
    <rPh sb="135" eb="140">
      <t>シヨウデンリョクリョウ</t>
    </rPh>
    <rPh sb="145" eb="147">
      <t>ヨコナラ</t>
    </rPh>
    <rPh sb="152" eb="154">
      <t>バアイ</t>
    </rPh>
    <rPh sb="156" eb="157">
      <t>ヒョウ</t>
    </rPh>
    <rPh sb="157" eb="159">
      <t>タテナラ</t>
    </rPh>
    <rPh sb="164" eb="166">
      <t>バアイ</t>
    </rPh>
    <rPh sb="168" eb="169">
      <t>ヒョウ</t>
    </rPh>
    <rPh sb="186" eb="187">
      <t>イ</t>
    </rPh>
    <rPh sb="189" eb="191">
      <t>ニュウリョク</t>
    </rPh>
    <rPh sb="204" eb="205">
      <t>ハイ</t>
    </rPh>
    <rPh sb="212" eb="213">
      <t>タダ</t>
    </rPh>
    <rPh sb="215" eb="217">
      <t>スウチ</t>
    </rPh>
    <rPh sb="218" eb="220">
      <t>サンシュツ</t>
    </rPh>
    <rPh sb="226" eb="228">
      <t>ニュウリョク</t>
    </rPh>
    <rPh sb="233" eb="234">
      <t>ガツ</t>
    </rPh>
    <rPh sb="237" eb="239">
      <t>シヨウ</t>
    </rPh>
    <phoneticPr fontId="31"/>
  </si>
  <si>
    <t>既存機</t>
    <rPh sb="0" eb="3">
      <t>キゾンキ</t>
    </rPh>
    <phoneticPr fontId="1"/>
  </si>
  <si>
    <t>月</t>
    <rPh sb="0" eb="1">
      <t>ツキ</t>
    </rPh>
    <phoneticPr fontId="1"/>
  </si>
  <si>
    <t>等価平均負荷率</t>
    <rPh sb="0" eb="4">
      <t>トウカヘイキン</t>
    </rPh>
    <rPh sb="4" eb="7">
      <t>フカリツ</t>
    </rPh>
    <phoneticPr fontId="1"/>
  </si>
  <si>
    <t>高負荷時
(%)</t>
    <rPh sb="0" eb="4">
      <t>コウフカジ</t>
    </rPh>
    <phoneticPr fontId="1"/>
  </si>
  <si>
    <t>低負荷時
(%)</t>
    <rPh sb="0" eb="4">
      <t>テイフカジ</t>
    </rPh>
    <phoneticPr fontId="1"/>
  </si>
  <si>
    <t>4月</t>
    <rPh sb="1" eb="2">
      <t>ガツ</t>
    </rPh>
    <phoneticPr fontId="1"/>
  </si>
  <si>
    <t>導入機</t>
    <rPh sb="0" eb="3">
      <t>ドウニュウキ</t>
    </rPh>
    <phoneticPr fontId="1"/>
  </si>
  <si>
    <t>鈴木</t>
    <rPh sb="0" eb="2">
      <t>スズキ</t>
    </rPh>
    <phoneticPr fontId="1"/>
  </si>
  <si>
    <t>β版発行</t>
    <rPh sb="1" eb="2">
      <t>バン</t>
    </rPh>
    <rPh sb="2" eb="4">
      <t>ハッコウ</t>
    </rPh>
    <phoneticPr fontId="1"/>
  </si>
  <si>
    <t>フローチャート誤記修正、算定シート、解説書誤記修正</t>
    <rPh sb="7" eb="11">
      <t>ゴキシュウセイ</t>
    </rPh>
    <rPh sb="12" eb="14">
      <t>サンテイ</t>
    </rPh>
    <rPh sb="18" eb="21">
      <t>カイセツショ</t>
    </rPh>
    <rPh sb="21" eb="25">
      <t>ゴキシュウセイ</t>
    </rPh>
    <phoneticPr fontId="1"/>
  </si>
  <si>
    <t>最終β版。プレ公開用</t>
    <rPh sb="0" eb="2">
      <t>サイシュウ</t>
    </rPh>
    <rPh sb="3" eb="4">
      <t>バン</t>
    </rPh>
    <rPh sb="7" eb="10">
      <t>コウカイヨウ</t>
    </rPh>
    <phoneticPr fontId="1"/>
  </si>
  <si>
    <t>CO2排出係数
(標準環境状態)</t>
    <phoneticPr fontId="1"/>
  </si>
  <si>
    <t>電気</t>
    <phoneticPr fontId="31"/>
  </si>
  <si>
    <t>t-CO2/千kWh</t>
    <rPh sb="6" eb="7">
      <t>セン</t>
    </rPh>
    <phoneticPr fontId="31"/>
  </si>
  <si>
    <t>2-1 性能情報入力シート、2-2 電力使用量入力シートのチェックボックスを互換性のある方法に変更。CO2排出係数の表示追加。正式版</t>
    <rPh sb="4" eb="8">
      <t>セイノウジョウホウ</t>
    </rPh>
    <rPh sb="8" eb="10">
      <t>ニュウリョク</t>
    </rPh>
    <rPh sb="18" eb="20">
      <t>デンリョク</t>
    </rPh>
    <rPh sb="20" eb="23">
      <t>シヨウリョウ</t>
    </rPh>
    <rPh sb="23" eb="25">
      <t>ニュウリョク</t>
    </rPh>
    <rPh sb="38" eb="41">
      <t>ゴカンセイ</t>
    </rPh>
    <rPh sb="44" eb="46">
      <t>ホウホウ</t>
    </rPh>
    <rPh sb="47" eb="49">
      <t>ヘンコウ</t>
    </rPh>
    <rPh sb="53" eb="57">
      <t>ハイシュツケイスウ</t>
    </rPh>
    <rPh sb="58" eb="62">
      <t>ヒョウジツイカ</t>
    </rPh>
    <rPh sb="63" eb="66">
      <t>セイシキバン</t>
    </rPh>
    <phoneticPr fontId="1"/>
  </si>
  <si>
    <t>kVA</t>
    <phoneticPr fontId="1"/>
  </si>
  <si>
    <t>kW</t>
    <phoneticPr fontId="1"/>
  </si>
  <si>
    <t>kWh</t>
    <phoneticPr fontId="1"/>
  </si>
  <si>
    <t>Ver. 1.1</t>
    <phoneticPr fontId="31"/>
  </si>
  <si>
    <t>CO2排出量
(t-CO2/年)</t>
    <phoneticPr fontId="31"/>
  </si>
  <si>
    <t>CO2削減量
(t-CO2/年)</t>
    <phoneticPr fontId="31"/>
  </si>
  <si>
    <t>kVA</t>
    <phoneticPr fontId="1"/>
  </si>
  <si>
    <t>kW</t>
    <phoneticPr fontId="1"/>
  </si>
  <si>
    <t>kWh</t>
    <phoneticPr fontId="1"/>
  </si>
  <si>
    <t>交流相数</t>
    <rPh sb="0" eb="2">
      <t>コウリュウ</t>
    </rPh>
    <rPh sb="2" eb="4">
      <t>ソウスウ</t>
    </rPh>
    <phoneticPr fontId="1"/>
  </si>
  <si>
    <t>フローチャート修正、算定シートCO2排出量単位変更、24時間稼働の場合に計算できない問題を修正、Step1,2にて相数選択欄追加</t>
    <rPh sb="7" eb="9">
      <t>シュウセイ</t>
    </rPh>
    <rPh sb="10" eb="12">
      <t>サンテイ</t>
    </rPh>
    <rPh sb="18" eb="21">
      <t>ハイシュツリョウ</t>
    </rPh>
    <rPh sb="21" eb="25">
      <t>タンイヘンコウ</t>
    </rPh>
    <rPh sb="28" eb="32">
      <t>ジカンカドウ</t>
    </rPh>
    <rPh sb="33" eb="35">
      <t>バアイ</t>
    </rPh>
    <rPh sb="36" eb="38">
      <t>ケイサン</t>
    </rPh>
    <rPh sb="42" eb="44">
      <t>モンダイ</t>
    </rPh>
    <rPh sb="45" eb="47">
      <t>シュウセイ</t>
    </rPh>
    <rPh sb="57" eb="61">
      <t>ソウスウセンタク</t>
    </rPh>
    <rPh sb="61" eb="64">
      <t>ランツイカ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</si>
</sst>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76" formatCode="0.0000"/>
    <numFmt numFmtId="177" formatCode="0.0"/>
    <numFmt numFmtId="178" formatCode="0.000"/>
    <numFmt numFmtId="179" formatCode="0.000000"/>
    <numFmt numFmtId="180" formatCode="General&quot;月&quot;"/>
    <numFmt numFmtId="181" formatCode="General&quot;時&quot;"/>
    <numFmt numFmtId="182" formatCode="0.0%"/>
    <numFmt numFmtId="183" formatCode="h:mm;@"/>
    <numFmt numFmtId="184" formatCode="0_);[Red]\(0\)"/>
    <numFmt numFmtId="185" formatCode="00"/>
    <numFmt numFmtId="186" formatCode="General&quot;日&quot;"/>
    <numFmt numFmtId="187" formatCode="#,##0_ "/>
    <numFmt numFmtId="188" formatCode="yyyy/m/d;@"/>
    <numFmt numFmtId="189" formatCode="0.000_ "/>
    <numFmt numFmtId="190" formatCode="#,##0.000;[Red]\-#,##0.000"/>
  </numFmts>
  <fonts count="5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Verdana"/>
      <family val="2"/>
    </font>
    <font>
      <sz val="12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</font>
    <font>
      <sz val="11"/>
      <color theme="1"/>
      <name val="Verdana"/>
      <family val="3"/>
      <charset val="128"/>
    </font>
    <font>
      <sz val="11"/>
      <color theme="1"/>
      <name val="游ゴシック"/>
      <family val="3"/>
      <charset val="128"/>
    </font>
    <font>
      <sz val="11"/>
      <color theme="1"/>
      <name val="Verdana"/>
      <family val="2"/>
      <charset val="128"/>
    </font>
    <font>
      <sz val="11"/>
      <color theme="0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メイリオ"/>
      <family val="3"/>
      <charset val="128"/>
    </font>
    <font>
      <sz val="10"/>
      <color theme="1"/>
      <name val="Verdana"/>
      <family val="3"/>
      <charset val="128"/>
    </font>
    <font>
      <sz val="10"/>
      <color theme="1"/>
      <name val="游ゴシック"/>
      <family val="2"/>
      <charset val="128"/>
    </font>
    <font>
      <sz val="10"/>
      <color theme="1"/>
      <name val="游ゴシック"/>
      <family val="3"/>
      <charset val="128"/>
    </font>
    <font>
      <sz val="10"/>
      <color theme="1"/>
      <name val="Verdana"/>
      <family val="2"/>
      <charset val="128"/>
    </font>
    <font>
      <sz val="11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color theme="1"/>
      <name val="Verdana"/>
      <family val="2"/>
    </font>
    <font>
      <sz val="9"/>
      <color rgb="FFFF0000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b/>
      <sz val="16"/>
      <color rgb="FFFFFFFF"/>
      <name val="メイリオ"/>
      <family val="3"/>
      <charset val="128"/>
    </font>
    <font>
      <b/>
      <vertAlign val="subscript"/>
      <sz val="16"/>
      <color rgb="FFFFFFFF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9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8"/>
      <color theme="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2"/>
      <name val="メイリオ"/>
      <family val="3"/>
      <charset val="128"/>
    </font>
    <font>
      <sz val="1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2"/>
      <color rgb="FF0000CC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sz val="14"/>
      <color rgb="FFFFFFFF"/>
      <name val="Calibri"/>
      <family val="2"/>
    </font>
    <font>
      <b/>
      <sz val="14"/>
      <color theme="1"/>
      <name val="ＭＳ Ｐゴシック"/>
      <family val="3"/>
      <charset val="128"/>
    </font>
    <font>
      <b/>
      <shadow/>
      <sz val="12"/>
      <color rgb="FFFFFFFF"/>
      <name val="メイリオ"/>
      <family val="3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Arial"/>
      <family val="3"/>
      <charset val="128"/>
    </font>
    <font>
      <sz val="8"/>
      <color theme="1"/>
      <name val="メイリオ"/>
      <family val="3"/>
      <charset val="128"/>
    </font>
    <font>
      <sz val="10"/>
      <color rgb="FFFF0000"/>
      <name val="メイリオ"/>
      <family val="3"/>
      <charset val="128"/>
    </font>
    <font>
      <b/>
      <sz val="11"/>
      <color rgb="FFFFFFFF"/>
      <name val="メイリオ"/>
      <family val="3"/>
      <charset val="128"/>
    </font>
    <font>
      <b/>
      <sz val="11"/>
      <color theme="0"/>
      <name val="メイリオ"/>
      <family val="3"/>
      <charset val="128"/>
    </font>
    <font>
      <b/>
      <sz val="14"/>
      <color rgb="FFFFFFFF"/>
      <name val="メイリオ"/>
      <family val="3"/>
      <charset val="128"/>
    </font>
    <font>
      <b/>
      <vertAlign val="subscript"/>
      <sz val="14"/>
      <color rgb="FFFFFFFF"/>
      <name val="メイリオ"/>
      <family val="3"/>
      <charset val="128"/>
    </font>
    <font>
      <sz val="10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9"/>
      <color rgb="FFFF0000"/>
      <name val="メイリオ"/>
      <family val="3"/>
      <charset val="128"/>
    </font>
    <font>
      <sz val="9"/>
      <name val="メイリオ"/>
      <family val="3"/>
      <charset val="128"/>
    </font>
    <font>
      <sz val="8"/>
      <name val="メイリオ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2E6B4"/>
        <bgColor indexed="64"/>
      </patternFill>
    </fill>
    <fill>
      <patternFill patternType="solid">
        <fgColor rgb="FFD2E6FA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CCFF"/>
        <bgColor indexed="64"/>
      </patternFill>
    </fill>
  </fills>
  <borders count="107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Dashed">
        <color theme="9"/>
      </left>
      <right/>
      <top style="mediumDashed">
        <color theme="9"/>
      </top>
      <bottom style="mediumDashed">
        <color theme="9"/>
      </bottom>
      <diagonal/>
    </border>
    <border>
      <left/>
      <right/>
      <top style="mediumDashed">
        <color theme="9"/>
      </top>
      <bottom style="mediumDashed">
        <color theme="9"/>
      </bottom>
      <diagonal/>
    </border>
    <border>
      <left/>
      <right style="mediumDashed">
        <color theme="9"/>
      </right>
      <top style="mediumDashed">
        <color theme="9"/>
      </top>
      <bottom style="mediumDashed">
        <color theme="9"/>
      </bottom>
      <diagonal/>
    </border>
    <border>
      <left style="mediumDashed">
        <color theme="9"/>
      </left>
      <right/>
      <top style="mediumDashed">
        <color theme="9"/>
      </top>
      <bottom/>
      <diagonal/>
    </border>
    <border>
      <left/>
      <right/>
      <top style="mediumDashed">
        <color theme="9"/>
      </top>
      <bottom/>
      <diagonal/>
    </border>
    <border>
      <left/>
      <right style="mediumDashed">
        <color theme="9"/>
      </right>
      <top style="mediumDashed">
        <color theme="9"/>
      </top>
      <bottom/>
      <diagonal/>
    </border>
    <border>
      <left style="mediumDashed">
        <color theme="9"/>
      </left>
      <right/>
      <top/>
      <bottom/>
      <diagonal/>
    </border>
    <border>
      <left/>
      <right style="mediumDashed">
        <color theme="9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Dashed">
        <color rgb="FF0070C0"/>
      </left>
      <right/>
      <top style="mediumDashed">
        <color rgb="FF0070C0"/>
      </top>
      <bottom style="mediumDashed">
        <color rgb="FF0070C0"/>
      </bottom>
      <diagonal/>
    </border>
    <border>
      <left/>
      <right/>
      <top style="mediumDashed">
        <color rgb="FF0070C0"/>
      </top>
      <bottom style="mediumDashed">
        <color rgb="FF0070C0"/>
      </bottom>
      <diagonal/>
    </border>
    <border>
      <left/>
      <right style="mediumDashed">
        <color rgb="FF0070C0"/>
      </right>
      <top style="mediumDashed">
        <color rgb="FF0070C0"/>
      </top>
      <bottom style="mediumDashed">
        <color rgb="FF0070C0"/>
      </bottom>
      <diagonal/>
    </border>
    <border>
      <left style="mediumDashed">
        <color rgb="FF0070C0"/>
      </left>
      <right/>
      <top style="mediumDashed">
        <color rgb="FF0070C0"/>
      </top>
      <bottom/>
      <diagonal/>
    </border>
    <border>
      <left/>
      <right/>
      <top style="mediumDashed">
        <color rgb="FF0070C0"/>
      </top>
      <bottom/>
      <diagonal/>
    </border>
    <border>
      <left/>
      <right style="mediumDashed">
        <color rgb="FF0070C0"/>
      </right>
      <top style="mediumDashed">
        <color rgb="FF0070C0"/>
      </top>
      <bottom/>
      <diagonal/>
    </border>
    <border>
      <left style="mediumDashed">
        <color rgb="FF0070C0"/>
      </left>
      <right/>
      <top/>
      <bottom/>
      <diagonal/>
    </border>
    <border>
      <left/>
      <right style="mediumDashed">
        <color rgb="FF0070C0"/>
      </right>
      <top/>
      <bottom/>
      <diagonal/>
    </border>
    <border>
      <left style="mediumDashed">
        <color rgb="FF0070C0"/>
      </left>
      <right/>
      <top/>
      <bottom style="mediumDashed">
        <color rgb="FF0070C0"/>
      </bottom>
      <diagonal/>
    </border>
    <border>
      <left/>
      <right/>
      <top/>
      <bottom style="mediumDashed">
        <color rgb="FF0070C0"/>
      </bottom>
      <diagonal/>
    </border>
    <border>
      <left/>
      <right style="mediumDashed">
        <color rgb="FF0070C0"/>
      </right>
      <top/>
      <bottom style="mediumDashed">
        <color rgb="FF0070C0"/>
      </bottom>
      <diagonal/>
    </border>
    <border>
      <left style="mediumDashed">
        <color rgb="FFCCCCFF"/>
      </left>
      <right/>
      <top style="mediumDashed">
        <color rgb="FFCCCCFF"/>
      </top>
      <bottom style="mediumDashed">
        <color rgb="FFCCCCFF"/>
      </bottom>
      <diagonal/>
    </border>
    <border>
      <left/>
      <right/>
      <top style="mediumDashed">
        <color rgb="FFCCCCFF"/>
      </top>
      <bottom style="mediumDashed">
        <color rgb="FFCCCCFF"/>
      </bottom>
      <diagonal/>
    </border>
    <border>
      <left/>
      <right style="mediumDashed">
        <color rgb="FFCCCCFF"/>
      </right>
      <top style="mediumDashed">
        <color rgb="FFCCCCFF"/>
      </top>
      <bottom style="mediumDashed">
        <color rgb="FFCCCCFF"/>
      </bottom>
      <diagonal/>
    </border>
    <border>
      <left style="mediumDashed">
        <color rgb="FFCCCCFF"/>
      </left>
      <right/>
      <top style="mediumDashed">
        <color rgb="FFCCCCFF"/>
      </top>
      <bottom/>
      <diagonal/>
    </border>
    <border>
      <left/>
      <right/>
      <top style="mediumDashed">
        <color rgb="FFCCCCFF"/>
      </top>
      <bottom/>
      <diagonal/>
    </border>
    <border>
      <left/>
      <right style="mediumDashed">
        <color rgb="FFCCCCFF"/>
      </right>
      <top style="mediumDashed">
        <color rgb="FFCCCCFF"/>
      </top>
      <bottom/>
      <diagonal/>
    </border>
    <border>
      <left style="mediumDashed">
        <color rgb="FFCCCCFF"/>
      </left>
      <right/>
      <top/>
      <bottom/>
      <diagonal/>
    </border>
    <border>
      <left/>
      <right style="mediumDashed">
        <color rgb="FFCCCCFF"/>
      </right>
      <top/>
      <bottom/>
      <diagonal/>
    </border>
    <border>
      <left style="mediumDashed">
        <color rgb="FFCCCCFF"/>
      </left>
      <right/>
      <top/>
      <bottom style="mediumDashed">
        <color rgb="FFCCCCFF"/>
      </bottom>
      <diagonal/>
    </border>
    <border>
      <left/>
      <right/>
      <top/>
      <bottom style="mediumDashed">
        <color rgb="FFCCCCFF"/>
      </bottom>
      <diagonal/>
    </border>
    <border>
      <left/>
      <right style="mediumDashed">
        <color rgb="FFCCCCFF"/>
      </right>
      <top/>
      <bottom style="mediumDashed">
        <color rgb="FFCCCCFF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28" fillId="0" borderId="0"/>
    <xf numFmtId="0" fontId="10" fillId="0" borderId="0">
      <alignment vertical="center"/>
    </xf>
    <xf numFmtId="38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8" fillId="0" borderId="0"/>
    <xf numFmtId="38" fontId="10" fillId="0" borderId="0" applyFont="0" applyFill="0" applyBorder="0" applyAlignment="0" applyProtection="0">
      <alignment vertical="center"/>
    </xf>
  </cellStyleXfs>
  <cellXfs count="60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quotePrefix="1">
      <alignment vertical="center"/>
    </xf>
    <xf numFmtId="3" fontId="0" fillId="0" borderId="0" xfId="0" applyNumberFormat="1">
      <alignment vertical="center"/>
    </xf>
    <xf numFmtId="0" fontId="0" fillId="3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0" fillId="4" borderId="0" xfId="0" applyFill="1">
      <alignment vertical="center"/>
    </xf>
    <xf numFmtId="0" fontId="2" fillId="0" borderId="0" xfId="0" applyFont="1">
      <alignment vertical="center"/>
    </xf>
    <xf numFmtId="176" fontId="0" fillId="4" borderId="0" xfId="0" applyNumberFormat="1" applyFill="1">
      <alignment vertical="center"/>
    </xf>
    <xf numFmtId="0" fontId="0" fillId="0" borderId="0" xfId="0" applyAlignment="1">
      <alignment horizontal="right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179" fontId="0" fillId="0" borderId="1" xfId="0" applyNumberFormat="1" applyBorder="1">
      <alignment vertical="center"/>
    </xf>
    <xf numFmtId="0" fontId="7" fillId="0" borderId="0" xfId="0" applyFont="1">
      <alignment vertical="center"/>
    </xf>
    <xf numFmtId="0" fontId="7" fillId="5" borderId="9" xfId="0" applyFont="1" applyFill="1" applyBorder="1">
      <alignment vertical="center"/>
    </xf>
    <xf numFmtId="0" fontId="7" fillId="5" borderId="10" xfId="0" applyFont="1" applyFill="1" applyBorder="1">
      <alignment vertical="center"/>
    </xf>
    <xf numFmtId="0" fontId="9" fillId="0" borderId="0" xfId="0" applyFont="1">
      <alignment vertical="center"/>
    </xf>
    <xf numFmtId="177" fontId="6" fillId="4" borderId="0" xfId="0" applyNumberFormat="1" applyFont="1" applyFill="1">
      <alignment vertical="center"/>
    </xf>
    <xf numFmtId="0" fontId="0" fillId="0" borderId="9" xfId="0" applyBorder="1">
      <alignment vertical="center"/>
    </xf>
    <xf numFmtId="0" fontId="12" fillId="0" borderId="0" xfId="0" applyFont="1">
      <alignment vertical="center"/>
    </xf>
    <xf numFmtId="0" fontId="14" fillId="0" borderId="0" xfId="0" applyFont="1">
      <alignment vertical="center"/>
    </xf>
    <xf numFmtId="0" fontId="6" fillId="4" borderId="1" xfId="0" applyFont="1" applyFill="1" applyBorder="1">
      <alignment vertical="center"/>
    </xf>
    <xf numFmtId="0" fontId="7" fillId="0" borderId="15" xfId="0" applyFont="1" applyBorder="1">
      <alignment vertical="center"/>
    </xf>
    <xf numFmtId="0" fontId="5" fillId="0" borderId="0" xfId="0" applyFo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6" fillId="4" borderId="3" xfId="0" applyFont="1" applyFill="1" applyBorder="1">
      <alignment vertical="center"/>
    </xf>
    <xf numFmtId="0" fontId="0" fillId="4" borderId="9" xfId="0" applyFill="1" applyBorder="1">
      <alignment vertical="center"/>
    </xf>
    <xf numFmtId="180" fontId="0" fillId="4" borderId="9" xfId="0" applyNumberFormat="1" applyFill="1" applyBorder="1">
      <alignment vertical="center"/>
    </xf>
    <xf numFmtId="180" fontId="0" fillId="0" borderId="9" xfId="0" applyNumberFormat="1" applyBorder="1">
      <alignment vertical="center"/>
    </xf>
    <xf numFmtId="0" fontId="0" fillId="0" borderId="22" xfId="0" applyBorder="1">
      <alignment vertical="center"/>
    </xf>
    <xf numFmtId="0" fontId="0" fillId="0" borderId="10" xfId="0" applyBorder="1">
      <alignment vertical="center"/>
    </xf>
    <xf numFmtId="0" fontId="0" fillId="0" borderId="21" xfId="0" applyBorder="1">
      <alignment vertical="center"/>
    </xf>
    <xf numFmtId="0" fontId="0" fillId="0" borderId="23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2" xfId="0" applyBorder="1">
      <alignment vertical="center"/>
    </xf>
    <xf numFmtId="181" fontId="0" fillId="0" borderId="22" xfId="0" applyNumberFormat="1" applyBorder="1">
      <alignment vertical="center"/>
    </xf>
    <xf numFmtId="181" fontId="0" fillId="0" borderId="10" xfId="0" applyNumberFormat="1" applyBorder="1">
      <alignment vertical="center"/>
    </xf>
    <xf numFmtId="181" fontId="0" fillId="0" borderId="21" xfId="0" applyNumberFormat="1" applyBorder="1">
      <alignment vertical="center"/>
    </xf>
    <xf numFmtId="0" fontId="0" fillId="4" borderId="23" xfId="0" applyFill="1" applyBorder="1">
      <alignment vertical="center"/>
    </xf>
    <xf numFmtId="0" fontId="0" fillId="4" borderId="24" xfId="0" applyFill="1" applyBorder="1">
      <alignment vertical="center"/>
    </xf>
    <xf numFmtId="0" fontId="0" fillId="4" borderId="17" xfId="0" applyFill="1" applyBorder="1">
      <alignment vertical="center"/>
    </xf>
    <xf numFmtId="0" fontId="0" fillId="4" borderId="16" xfId="0" applyFill="1" applyBorder="1">
      <alignment vertical="center"/>
    </xf>
    <xf numFmtId="9" fontId="0" fillId="0" borderId="0" xfId="0" applyNumberFormat="1">
      <alignment vertical="center"/>
    </xf>
    <xf numFmtId="1" fontId="6" fillId="4" borderId="0" xfId="0" applyNumberFormat="1" applyFont="1" applyFill="1">
      <alignment vertical="center"/>
    </xf>
    <xf numFmtId="1" fontId="6" fillId="4" borderId="8" xfId="0" applyNumberFormat="1" applyFont="1" applyFill="1" applyBorder="1">
      <alignment vertical="center"/>
    </xf>
    <xf numFmtId="0" fontId="0" fillId="6" borderId="1" xfId="0" applyFill="1" applyBorder="1">
      <alignment vertical="center"/>
    </xf>
    <xf numFmtId="0" fontId="0" fillId="6" borderId="3" xfId="0" applyFill="1" applyBorder="1">
      <alignment vertical="center"/>
    </xf>
    <xf numFmtId="0" fontId="0" fillId="6" borderId="5" xfId="0" applyFill="1" applyBorder="1">
      <alignment vertical="center"/>
    </xf>
    <xf numFmtId="0" fontId="0" fillId="6" borderId="6" xfId="0" applyFill="1" applyBorder="1">
      <alignment vertical="center"/>
    </xf>
    <xf numFmtId="0" fontId="0" fillId="6" borderId="23" xfId="0" applyFill="1" applyBorder="1">
      <alignment vertical="center"/>
    </xf>
    <xf numFmtId="0" fontId="0" fillId="6" borderId="9" xfId="0" applyFill="1" applyBorder="1">
      <alignment vertical="center"/>
    </xf>
    <xf numFmtId="0" fontId="0" fillId="6" borderId="16" xfId="0" applyFill="1" applyBorder="1">
      <alignment vertical="center"/>
    </xf>
    <xf numFmtId="0" fontId="0" fillId="6" borderId="12" xfId="0" applyFill="1" applyBorder="1">
      <alignment vertical="center"/>
    </xf>
    <xf numFmtId="0" fontId="0" fillId="6" borderId="9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177" fontId="9" fillId="0" borderId="0" xfId="0" applyNumberFormat="1" applyFont="1">
      <alignment vertical="center"/>
    </xf>
    <xf numFmtId="0" fontId="16" fillId="6" borderId="0" xfId="0" applyFont="1" applyFill="1">
      <alignment vertical="center"/>
    </xf>
    <xf numFmtId="0" fontId="15" fillId="0" borderId="0" xfId="0" applyFont="1">
      <alignment vertical="center"/>
    </xf>
    <xf numFmtId="0" fontId="17" fillId="0" borderId="0" xfId="0" applyFont="1">
      <alignment vertical="center"/>
    </xf>
    <xf numFmtId="0" fontId="0" fillId="4" borderId="7" xfId="0" applyFill="1" applyBorder="1">
      <alignment vertical="center"/>
    </xf>
    <xf numFmtId="0" fontId="0" fillId="4" borderId="8" xfId="0" applyFill="1" applyBorder="1">
      <alignment vertical="center"/>
    </xf>
    <xf numFmtId="180" fontId="0" fillId="4" borderId="7" xfId="0" applyNumberFormat="1" applyFill="1" applyBorder="1">
      <alignment vertical="center"/>
    </xf>
    <xf numFmtId="180" fontId="0" fillId="4" borderId="0" xfId="0" applyNumberFormat="1" applyFill="1">
      <alignment vertical="center"/>
    </xf>
    <xf numFmtId="180" fontId="0" fillId="4" borderId="8" xfId="0" applyNumberFormat="1" applyFill="1" applyBorder="1">
      <alignment vertical="center"/>
    </xf>
    <xf numFmtId="0" fontId="0" fillId="4" borderId="2" xfId="0" applyFill="1" applyBorder="1">
      <alignment vertical="center"/>
    </xf>
    <xf numFmtId="0" fontId="0" fillId="4" borderId="3" xfId="0" applyFill="1" applyBorder="1">
      <alignment vertical="center"/>
    </xf>
    <xf numFmtId="0" fontId="0" fillId="4" borderId="12" xfId="0" applyFill="1" applyBorder="1">
      <alignment vertical="center"/>
    </xf>
    <xf numFmtId="180" fontId="0" fillId="4" borderId="4" xfId="0" applyNumberFormat="1" applyFill="1" applyBorder="1">
      <alignment vertical="center"/>
    </xf>
    <xf numFmtId="0" fontId="0" fillId="0" borderId="2" xfId="0" applyBorder="1" applyAlignment="1">
      <alignment horizontal="left" vertical="center"/>
    </xf>
    <xf numFmtId="0" fontId="18" fillId="0" borderId="0" xfId="0" applyFont="1">
      <alignment vertical="center"/>
    </xf>
    <xf numFmtId="0" fontId="18" fillId="0" borderId="7" xfId="0" applyFont="1" applyBorder="1">
      <alignment vertical="center"/>
    </xf>
    <xf numFmtId="0" fontId="18" fillId="0" borderId="8" xfId="0" applyFont="1" applyBorder="1">
      <alignment vertical="center"/>
    </xf>
    <xf numFmtId="0" fontId="9" fillId="0" borderId="7" xfId="0" applyFont="1" applyBorder="1">
      <alignment vertical="center"/>
    </xf>
    <xf numFmtId="0" fontId="9" fillId="4" borderId="9" xfId="0" applyFont="1" applyFill="1" applyBorder="1">
      <alignment vertical="center"/>
    </xf>
    <xf numFmtId="0" fontId="9" fillId="4" borderId="16" xfId="0" applyFont="1" applyFill="1" applyBorder="1">
      <alignment vertical="center"/>
    </xf>
    <xf numFmtId="0" fontId="20" fillId="0" borderId="0" xfId="0" applyFont="1">
      <alignment vertical="center"/>
    </xf>
    <xf numFmtId="0" fontId="9" fillId="4" borderId="11" xfId="0" applyFont="1" applyFill="1" applyBorder="1">
      <alignment vertical="center"/>
    </xf>
    <xf numFmtId="0" fontId="9" fillId="4" borderId="17" xfId="0" applyFont="1" applyFill="1" applyBorder="1">
      <alignment vertical="center"/>
    </xf>
    <xf numFmtId="0" fontId="9" fillId="4" borderId="18" xfId="0" applyFont="1" applyFill="1" applyBorder="1">
      <alignment vertical="center"/>
    </xf>
    <xf numFmtId="0" fontId="18" fillId="0" borderId="2" xfId="0" applyFont="1" applyBorder="1">
      <alignment vertical="center"/>
    </xf>
    <xf numFmtId="0" fontId="9" fillId="0" borderId="1" xfId="0" applyFont="1" applyBorder="1">
      <alignment vertical="center"/>
    </xf>
    <xf numFmtId="0" fontId="20" fillId="0" borderId="1" xfId="0" applyFont="1" applyBorder="1">
      <alignment vertical="center"/>
    </xf>
    <xf numFmtId="0" fontId="9" fillId="0" borderId="19" xfId="0" applyFont="1" applyBorder="1">
      <alignment vertical="center"/>
    </xf>
    <xf numFmtId="0" fontId="9" fillId="0" borderId="20" xfId="0" applyFont="1" applyBorder="1">
      <alignment vertical="center"/>
    </xf>
    <xf numFmtId="0" fontId="18" fillId="0" borderId="9" xfId="0" applyFont="1" applyBorder="1">
      <alignment vertical="center"/>
    </xf>
    <xf numFmtId="0" fontId="9" fillId="0" borderId="9" xfId="0" applyFont="1" applyBorder="1">
      <alignment vertical="center"/>
    </xf>
    <xf numFmtId="0" fontId="20" fillId="0" borderId="9" xfId="0" applyFont="1" applyBorder="1">
      <alignment vertical="center"/>
    </xf>
    <xf numFmtId="0" fontId="9" fillId="4" borderId="10" xfId="0" applyFont="1" applyFill="1" applyBorder="1">
      <alignment vertical="center"/>
    </xf>
    <xf numFmtId="0" fontId="9" fillId="4" borderId="21" xfId="0" applyFont="1" applyFill="1" applyBorder="1">
      <alignment vertical="center"/>
    </xf>
    <xf numFmtId="0" fontId="23" fillId="0" borderId="9" xfId="0" applyFont="1" applyBorder="1">
      <alignment vertical="center"/>
    </xf>
    <xf numFmtId="0" fontId="23" fillId="0" borderId="0" xfId="0" applyFont="1">
      <alignment vertical="center"/>
    </xf>
    <xf numFmtId="0" fontId="18" fillId="0" borderId="5" xfId="0" applyFont="1" applyBorder="1">
      <alignment vertical="center"/>
    </xf>
    <xf numFmtId="0" fontId="23" fillId="0" borderId="5" xfId="0" applyFont="1" applyBorder="1">
      <alignment vertical="center"/>
    </xf>
    <xf numFmtId="0" fontId="18" fillId="6" borderId="0" xfId="0" applyFont="1" applyFill="1">
      <alignment vertical="center"/>
    </xf>
    <xf numFmtId="0" fontId="9" fillId="6" borderId="18" xfId="0" applyFont="1" applyFill="1" applyBorder="1">
      <alignment vertical="center"/>
    </xf>
    <xf numFmtId="0" fontId="0" fillId="4" borderId="27" xfId="0" applyFill="1" applyBorder="1">
      <alignment vertical="center"/>
    </xf>
    <xf numFmtId="0" fontId="0" fillId="4" borderId="11" xfId="0" applyFill="1" applyBorder="1">
      <alignment vertical="center"/>
    </xf>
    <xf numFmtId="0" fontId="0" fillId="4" borderId="28" xfId="0" applyFill="1" applyBorder="1">
      <alignment vertical="center"/>
    </xf>
    <xf numFmtId="0" fontId="0" fillId="6" borderId="22" xfId="0" applyFill="1" applyBorder="1" applyAlignment="1">
      <alignment horizontal="right" vertical="center"/>
    </xf>
    <xf numFmtId="0" fontId="0" fillId="4" borderId="10" xfId="0" applyFill="1" applyBorder="1">
      <alignment vertical="center"/>
    </xf>
    <xf numFmtId="180" fontId="0" fillId="4" borderId="10" xfId="0" applyNumberFormat="1" applyFill="1" applyBorder="1">
      <alignment vertical="center"/>
    </xf>
    <xf numFmtId="0" fontId="0" fillId="6" borderId="23" xfId="0" applyFill="1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0" fontId="0" fillId="0" borderId="24" xfId="0" applyBorder="1" applyAlignment="1">
      <alignment horizontal="right" vertical="center"/>
    </xf>
    <xf numFmtId="180" fontId="0" fillId="0" borderId="17" xfId="0" applyNumberFormat="1" applyBorder="1">
      <alignment vertical="center"/>
    </xf>
    <xf numFmtId="0" fontId="18" fillId="0" borderId="23" xfId="0" applyFont="1" applyBorder="1">
      <alignment vertical="center"/>
    </xf>
    <xf numFmtId="0" fontId="18" fillId="0" borderId="24" xfId="0" applyFont="1" applyBorder="1">
      <alignment vertical="center"/>
    </xf>
    <xf numFmtId="0" fontId="18" fillId="0" borderId="17" xfId="0" applyFont="1" applyBorder="1">
      <alignment vertical="center"/>
    </xf>
    <xf numFmtId="0" fontId="23" fillId="0" borderId="17" xfId="0" applyFont="1" applyBorder="1">
      <alignment vertical="center"/>
    </xf>
    <xf numFmtId="2" fontId="0" fillId="0" borderId="9" xfId="0" applyNumberFormat="1" applyBorder="1">
      <alignment vertical="center"/>
    </xf>
    <xf numFmtId="2" fontId="0" fillId="4" borderId="9" xfId="0" applyNumberFormat="1" applyFill="1" applyBorder="1">
      <alignment vertical="center"/>
    </xf>
    <xf numFmtId="2" fontId="0" fillId="4" borderId="10" xfId="0" applyNumberFormat="1" applyFill="1" applyBorder="1">
      <alignment vertical="center"/>
    </xf>
    <xf numFmtId="178" fontId="0" fillId="0" borderId="1" xfId="0" applyNumberFormat="1" applyBorder="1">
      <alignment vertical="center"/>
    </xf>
    <xf numFmtId="0" fontId="0" fillId="6" borderId="21" xfId="0" applyFill="1" applyBorder="1" applyAlignment="1">
      <alignment horizontal="right" vertical="center"/>
    </xf>
    <xf numFmtId="0" fontId="0" fillId="6" borderId="16" xfId="0" applyFill="1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2" fontId="0" fillId="0" borderId="17" xfId="0" applyNumberFormat="1" applyBorder="1">
      <alignment vertical="center"/>
    </xf>
    <xf numFmtId="178" fontId="0" fillId="0" borderId="5" xfId="0" applyNumberFormat="1" applyBorder="1">
      <alignment vertical="center"/>
    </xf>
    <xf numFmtId="0" fontId="0" fillId="0" borderId="18" xfId="0" applyBorder="1" applyAlignment="1">
      <alignment horizontal="right" vertical="center"/>
    </xf>
    <xf numFmtId="181" fontId="9" fillId="0" borderId="2" xfId="0" applyNumberFormat="1" applyFont="1" applyBorder="1">
      <alignment vertical="center"/>
    </xf>
    <xf numFmtId="181" fontId="9" fillId="0" borderId="1" xfId="0" applyNumberFormat="1" applyFont="1" applyBorder="1">
      <alignment vertical="center"/>
    </xf>
    <xf numFmtId="181" fontId="9" fillId="0" borderId="3" xfId="0" applyNumberFormat="1" applyFont="1" applyBorder="1">
      <alignment vertical="center"/>
    </xf>
    <xf numFmtId="0" fontId="9" fillId="0" borderId="4" xfId="0" applyFont="1" applyBorder="1">
      <alignment vertical="center"/>
    </xf>
    <xf numFmtId="0" fontId="9" fillId="0" borderId="5" xfId="0" applyFont="1" applyBorder="1">
      <alignment vertical="center"/>
    </xf>
    <xf numFmtId="0" fontId="9" fillId="0" borderId="6" xfId="0" applyFont="1" applyBorder="1">
      <alignment vertical="center"/>
    </xf>
    <xf numFmtId="0" fontId="0" fillId="4" borderId="25" xfId="0" applyFill="1" applyBorder="1">
      <alignment vertical="center"/>
    </xf>
    <xf numFmtId="0" fontId="25" fillId="0" borderId="0" xfId="0" applyFont="1">
      <alignment vertical="center"/>
    </xf>
    <xf numFmtId="0" fontId="16" fillId="0" borderId="0" xfId="0" applyFont="1">
      <alignment vertical="center"/>
    </xf>
    <xf numFmtId="0" fontId="26" fillId="4" borderId="9" xfId="0" applyFont="1" applyFill="1" applyBorder="1">
      <alignment vertical="center"/>
    </xf>
    <xf numFmtId="0" fontId="26" fillId="4" borderId="16" xfId="0" applyFont="1" applyFill="1" applyBorder="1">
      <alignment vertical="center"/>
    </xf>
    <xf numFmtId="0" fontId="26" fillId="4" borderId="10" xfId="0" applyFont="1" applyFill="1" applyBorder="1">
      <alignment vertical="center"/>
    </xf>
    <xf numFmtId="0" fontId="26" fillId="4" borderId="21" xfId="0" applyFont="1" applyFill="1" applyBorder="1">
      <alignment vertical="center"/>
    </xf>
    <xf numFmtId="0" fontId="26" fillId="4" borderId="17" xfId="0" applyFont="1" applyFill="1" applyBorder="1">
      <alignment vertical="center"/>
    </xf>
    <xf numFmtId="0" fontId="26" fillId="4" borderId="18" xfId="0" applyFont="1" applyFill="1" applyBorder="1">
      <alignment vertical="center"/>
    </xf>
    <xf numFmtId="0" fontId="2" fillId="4" borderId="9" xfId="0" applyFont="1" applyFill="1" applyBorder="1">
      <alignment vertical="center"/>
    </xf>
    <xf numFmtId="0" fontId="24" fillId="4" borderId="17" xfId="0" applyFont="1" applyFill="1" applyBorder="1">
      <alignment vertical="center"/>
    </xf>
    <xf numFmtId="0" fontId="2" fillId="6" borderId="23" xfId="0" applyFont="1" applyFill="1" applyBorder="1">
      <alignment vertical="center"/>
    </xf>
    <xf numFmtId="0" fontId="24" fillId="6" borderId="23" xfId="0" applyFont="1" applyFill="1" applyBorder="1">
      <alignment vertical="center"/>
    </xf>
    <xf numFmtId="0" fontId="24" fillId="0" borderId="23" xfId="0" applyFont="1" applyBorder="1">
      <alignment vertical="center"/>
    </xf>
    <xf numFmtId="0" fontId="2" fillId="0" borderId="23" xfId="0" applyFont="1" applyBorder="1">
      <alignment vertical="center"/>
    </xf>
    <xf numFmtId="182" fontId="2" fillId="4" borderId="12" xfId="1" applyNumberFormat="1" applyFont="1" applyFill="1" applyBorder="1">
      <alignment vertical="center"/>
    </xf>
    <xf numFmtId="182" fontId="2" fillId="4" borderId="25" xfId="1" applyNumberFormat="1" applyFont="1" applyFill="1" applyBorder="1">
      <alignment vertical="center"/>
    </xf>
    <xf numFmtId="0" fontId="27" fillId="6" borderId="9" xfId="0" applyFont="1" applyFill="1" applyBorder="1">
      <alignment vertical="center"/>
    </xf>
    <xf numFmtId="0" fontId="2" fillId="4" borderId="23" xfId="0" applyFont="1" applyFill="1" applyBorder="1">
      <alignment vertical="center"/>
    </xf>
    <xf numFmtId="0" fontId="24" fillId="4" borderId="23" xfId="0" applyFont="1" applyFill="1" applyBorder="1">
      <alignment vertical="center"/>
    </xf>
    <xf numFmtId="0" fontId="28" fillId="0" borderId="0" xfId="2"/>
    <xf numFmtId="0" fontId="5" fillId="9" borderId="9" xfId="0" applyFont="1" applyFill="1" applyBorder="1" applyAlignment="1">
      <alignment horizontal="center" vertical="center"/>
    </xf>
    <xf numFmtId="0" fontId="5" fillId="6" borderId="9" xfId="0" applyFont="1" applyFill="1" applyBorder="1">
      <alignment vertical="center"/>
    </xf>
    <xf numFmtId="0" fontId="5" fillId="10" borderId="9" xfId="0" applyFont="1" applyFill="1" applyBorder="1" applyAlignment="1">
      <alignment horizontal="center" vertical="center"/>
    </xf>
    <xf numFmtId="0" fontId="37" fillId="0" borderId="0" xfId="2" applyFont="1" applyAlignment="1">
      <alignment horizontal="left" vertical="top" wrapText="1"/>
    </xf>
    <xf numFmtId="0" fontId="37" fillId="0" borderId="0" xfId="2" applyFont="1" applyAlignment="1">
      <alignment horizontal="left" vertical="center" wrapText="1"/>
    </xf>
    <xf numFmtId="0" fontId="37" fillId="5" borderId="12" xfId="2" applyFont="1" applyFill="1" applyBorder="1" applyAlignment="1">
      <alignment horizontal="left" vertical="top"/>
    </xf>
    <xf numFmtId="0" fontId="37" fillId="5" borderId="13" xfId="2" applyFont="1" applyFill="1" applyBorder="1" applyAlignment="1">
      <alignment horizontal="left" vertical="top"/>
    </xf>
    <xf numFmtId="0" fontId="37" fillId="5" borderId="13" xfId="2" applyFont="1" applyFill="1" applyBorder="1" applyAlignment="1">
      <alignment horizontal="left" vertical="top" wrapText="1"/>
    </xf>
    <xf numFmtId="0" fontId="37" fillId="5" borderId="13" xfId="2" applyFont="1" applyFill="1" applyBorder="1" applyAlignment="1">
      <alignment horizontal="left" vertical="center" wrapText="1"/>
    </xf>
    <xf numFmtId="0" fontId="37" fillId="5" borderId="14" xfId="2" applyFont="1" applyFill="1" applyBorder="1" applyAlignment="1">
      <alignment horizontal="left" vertical="top" wrapText="1"/>
    </xf>
    <xf numFmtId="0" fontId="37" fillId="8" borderId="26" xfId="2" applyFont="1" applyFill="1" applyBorder="1" applyAlignment="1">
      <alignment horizontal="left" vertical="top" wrapText="1"/>
    </xf>
    <xf numFmtId="0" fontId="37" fillId="8" borderId="29" xfId="2" applyFont="1" applyFill="1" applyBorder="1" applyAlignment="1">
      <alignment horizontal="left" vertical="top" wrapText="1"/>
    </xf>
    <xf numFmtId="0" fontId="37" fillId="8" borderId="9" xfId="2" applyFont="1" applyFill="1" applyBorder="1" applyAlignment="1">
      <alignment horizontal="left" vertical="top" wrapText="1"/>
    </xf>
    <xf numFmtId="0" fontId="37" fillId="8" borderId="9" xfId="2" applyFont="1" applyFill="1" applyBorder="1" applyAlignment="1">
      <alignment horizontal="left" vertical="center" wrapText="1"/>
    </xf>
    <xf numFmtId="0" fontId="37" fillId="0" borderId="9" xfId="2" applyFont="1" applyBorder="1" applyAlignment="1">
      <alignment horizontal="center" vertical="top" wrapText="1"/>
    </xf>
    <xf numFmtId="0" fontId="37" fillId="0" borderId="9" xfId="2" applyFont="1" applyBorder="1" applyAlignment="1">
      <alignment horizontal="left" vertical="top" wrapText="1"/>
    </xf>
    <xf numFmtId="0" fontId="37" fillId="0" borderId="9" xfId="2" applyFont="1" applyBorder="1" applyAlignment="1">
      <alignment horizontal="left" vertical="center" wrapText="1"/>
    </xf>
    <xf numFmtId="0" fontId="37" fillId="0" borderId="9" xfId="2" applyFont="1" applyBorder="1" applyAlignment="1">
      <alignment vertical="top" wrapText="1"/>
    </xf>
    <xf numFmtId="0" fontId="37" fillId="0" borderId="9" xfId="2" quotePrefix="1" applyFont="1" applyBorder="1" applyAlignment="1">
      <alignment horizontal="left" vertical="top" wrapText="1"/>
    </xf>
    <xf numFmtId="49" fontId="37" fillId="5" borderId="13" xfId="2" applyNumberFormat="1" applyFont="1" applyFill="1" applyBorder="1" applyAlignment="1">
      <alignment horizontal="center" vertical="center" wrapText="1"/>
    </xf>
    <xf numFmtId="49" fontId="37" fillId="8" borderId="9" xfId="2" applyNumberFormat="1" applyFont="1" applyFill="1" applyBorder="1" applyAlignment="1">
      <alignment horizontal="center" vertical="center" wrapText="1"/>
    </xf>
    <xf numFmtId="49" fontId="37" fillId="0" borderId="9" xfId="2" applyNumberFormat="1" applyFont="1" applyBorder="1" applyAlignment="1">
      <alignment horizontal="center" vertical="center" wrapText="1"/>
    </xf>
    <xf numFmtId="49" fontId="37" fillId="0" borderId="9" xfId="2" quotePrefix="1" applyNumberFormat="1" applyFont="1" applyBorder="1" applyAlignment="1">
      <alignment horizontal="center" vertical="center" wrapText="1"/>
    </xf>
    <xf numFmtId="49" fontId="37" fillId="0" borderId="0" xfId="2" applyNumberFormat="1" applyFont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right" vertical="center"/>
    </xf>
    <xf numFmtId="49" fontId="33" fillId="0" borderId="9" xfId="2" quotePrefix="1" applyNumberFormat="1" applyFont="1" applyBorder="1" applyAlignment="1">
      <alignment horizontal="center" vertical="center" wrapText="1"/>
    </xf>
    <xf numFmtId="177" fontId="5" fillId="10" borderId="37" xfId="0" applyNumberFormat="1" applyFont="1" applyFill="1" applyBorder="1" applyAlignment="1">
      <alignment horizontal="center" vertical="center"/>
    </xf>
    <xf numFmtId="177" fontId="5" fillId="10" borderId="39" xfId="0" applyNumberFormat="1" applyFont="1" applyFill="1" applyBorder="1" applyAlignment="1">
      <alignment horizontal="center" vertical="center"/>
    </xf>
    <xf numFmtId="0" fontId="37" fillId="5" borderId="13" xfId="2" applyFont="1" applyFill="1" applyBorder="1" applyAlignment="1">
      <alignment horizontal="center" vertical="top"/>
    </xf>
    <xf numFmtId="0" fontId="37" fillId="8" borderId="29" xfId="2" applyFont="1" applyFill="1" applyBorder="1" applyAlignment="1">
      <alignment horizontal="center" vertical="top" wrapText="1"/>
    </xf>
    <xf numFmtId="0" fontId="37" fillId="0" borderId="0" xfId="2" applyFont="1" applyAlignment="1">
      <alignment horizontal="center" vertical="top" wrapText="1"/>
    </xf>
    <xf numFmtId="0" fontId="42" fillId="0" borderId="0" xfId="5" applyFont="1">
      <alignment vertical="center"/>
    </xf>
    <xf numFmtId="0" fontId="33" fillId="0" borderId="0" xfId="5" applyFont="1">
      <alignment vertical="center"/>
    </xf>
    <xf numFmtId="0" fontId="43" fillId="7" borderId="0" xfId="2" applyFont="1" applyFill="1" applyAlignment="1">
      <alignment horizontal="center" vertical="center"/>
    </xf>
    <xf numFmtId="0" fontId="44" fillId="0" borderId="0" xfId="5" applyFont="1">
      <alignment vertical="center"/>
    </xf>
    <xf numFmtId="0" fontId="44" fillId="0" borderId="0" xfId="5" applyFont="1" applyAlignment="1">
      <alignment horizontal="right" vertical="center"/>
    </xf>
    <xf numFmtId="0" fontId="19" fillId="0" borderId="0" xfId="5" applyFont="1" applyAlignment="1">
      <alignment vertical="center" shrinkToFit="1"/>
    </xf>
    <xf numFmtId="0" fontId="10" fillId="0" borderId="0" xfId="5">
      <alignment vertical="center"/>
    </xf>
    <xf numFmtId="0" fontId="45" fillId="0" borderId="0" xfId="6" applyFont="1" applyAlignment="1">
      <alignment horizontal="left" vertical="center"/>
    </xf>
    <xf numFmtId="0" fontId="46" fillId="0" borderId="0" xfId="5" applyFont="1">
      <alignment vertical="center"/>
    </xf>
    <xf numFmtId="0" fontId="47" fillId="0" borderId="0" xfId="5" applyFont="1">
      <alignment vertical="center"/>
    </xf>
    <xf numFmtId="0" fontId="5" fillId="6" borderId="23" xfId="2" applyFont="1" applyFill="1" applyBorder="1" applyAlignment="1" applyProtection="1">
      <alignment vertical="center"/>
      <protection locked="0"/>
    </xf>
    <xf numFmtId="0" fontId="5" fillId="6" borderId="9" xfId="2" applyFont="1" applyFill="1" applyBorder="1" applyAlignment="1" applyProtection="1">
      <alignment vertical="center"/>
      <protection locked="0"/>
    </xf>
    <xf numFmtId="0" fontId="5" fillId="6" borderId="16" xfId="2" applyFont="1" applyFill="1" applyBorder="1" applyAlignment="1" applyProtection="1">
      <alignment vertical="center"/>
      <protection locked="0"/>
    </xf>
    <xf numFmtId="0" fontId="5" fillId="6" borderId="24" xfId="2" applyFont="1" applyFill="1" applyBorder="1" applyAlignment="1" applyProtection="1">
      <alignment vertical="center"/>
      <protection locked="0"/>
    </xf>
    <xf numFmtId="0" fontId="5" fillId="6" borderId="17" xfId="2" applyFont="1" applyFill="1" applyBorder="1" applyAlignment="1" applyProtection="1">
      <alignment vertical="center"/>
      <protection locked="0"/>
    </xf>
    <xf numFmtId="0" fontId="5" fillId="6" borderId="18" xfId="2" applyFont="1" applyFill="1" applyBorder="1" applyAlignment="1" applyProtection="1">
      <alignment vertical="center"/>
      <protection locked="0"/>
    </xf>
    <xf numFmtId="0" fontId="5" fillId="6" borderId="26" xfId="2" applyFont="1" applyFill="1" applyBorder="1" applyAlignment="1" applyProtection="1">
      <alignment vertical="center"/>
      <protection locked="0"/>
    </xf>
    <xf numFmtId="0" fontId="5" fillId="6" borderId="34" xfId="2" applyFont="1" applyFill="1" applyBorder="1" applyAlignment="1" applyProtection="1">
      <alignment vertical="center"/>
      <protection locked="0"/>
    </xf>
    <xf numFmtId="0" fontId="5" fillId="6" borderId="37" xfId="0" applyFont="1" applyFill="1" applyBorder="1" applyAlignment="1" applyProtection="1">
      <alignment horizontal="center" vertical="center"/>
      <protection locked="0"/>
    </xf>
    <xf numFmtId="0" fontId="5" fillId="6" borderId="45" xfId="0" applyFont="1" applyFill="1" applyBorder="1" applyAlignment="1" applyProtection="1">
      <alignment horizontal="center" vertical="center"/>
      <protection locked="0"/>
    </xf>
    <xf numFmtId="0" fontId="5" fillId="6" borderId="46" xfId="0" applyFont="1" applyFill="1" applyBorder="1" applyAlignment="1" applyProtection="1">
      <alignment horizontal="center" vertical="center"/>
      <protection locked="0"/>
    </xf>
    <xf numFmtId="185" fontId="33" fillId="6" borderId="33" xfId="2" applyNumberFormat="1" applyFont="1" applyFill="1" applyBorder="1" applyAlignment="1" applyProtection="1">
      <alignment vertical="center"/>
      <protection locked="0"/>
    </xf>
    <xf numFmtId="185" fontId="33" fillId="6" borderId="34" xfId="2" applyNumberFormat="1" applyFont="1" applyFill="1" applyBorder="1" applyAlignment="1" applyProtection="1">
      <alignment vertical="center"/>
      <protection locked="0"/>
    </xf>
    <xf numFmtId="185" fontId="33" fillId="6" borderId="24" xfId="2" applyNumberFormat="1" applyFont="1" applyFill="1" applyBorder="1" applyAlignment="1" applyProtection="1">
      <alignment vertical="center"/>
      <protection locked="0"/>
    </xf>
    <xf numFmtId="185" fontId="33" fillId="6" borderId="18" xfId="2" applyNumberFormat="1" applyFont="1" applyFill="1" applyBorder="1" applyAlignment="1" applyProtection="1">
      <alignment vertical="center"/>
      <protection locked="0"/>
    </xf>
    <xf numFmtId="177" fontId="9" fillId="6" borderId="22" xfId="2" applyNumberFormat="1" applyFont="1" applyFill="1" applyBorder="1" applyAlignment="1" applyProtection="1">
      <alignment vertical="center"/>
      <protection locked="0"/>
    </xf>
    <xf numFmtId="177" fontId="9" fillId="6" borderId="26" xfId="2" applyNumberFormat="1" applyFont="1" applyFill="1" applyBorder="1" applyAlignment="1" applyProtection="1">
      <alignment vertical="center"/>
      <protection locked="0"/>
    </xf>
    <xf numFmtId="177" fontId="9" fillId="6" borderId="34" xfId="2" applyNumberFormat="1" applyFont="1" applyFill="1" applyBorder="1" applyAlignment="1" applyProtection="1">
      <alignment vertical="center"/>
      <protection locked="0"/>
    </xf>
    <xf numFmtId="177" fontId="9" fillId="6" borderId="23" xfId="2" applyNumberFormat="1" applyFont="1" applyFill="1" applyBorder="1" applyAlignment="1" applyProtection="1">
      <alignment vertical="center"/>
      <protection locked="0"/>
    </xf>
    <xf numFmtId="177" fontId="9" fillId="6" borderId="9" xfId="2" applyNumberFormat="1" applyFont="1" applyFill="1" applyBorder="1" applyAlignment="1" applyProtection="1">
      <alignment vertical="center"/>
      <protection locked="0"/>
    </xf>
    <xf numFmtId="177" fontId="9" fillId="6" borderId="16" xfId="2" applyNumberFormat="1" applyFont="1" applyFill="1" applyBorder="1" applyAlignment="1" applyProtection="1">
      <alignment vertical="center"/>
      <protection locked="0"/>
    </xf>
    <xf numFmtId="177" fontId="9" fillId="6" borderId="24" xfId="2" applyNumberFormat="1" applyFont="1" applyFill="1" applyBorder="1" applyAlignment="1" applyProtection="1">
      <alignment vertical="center"/>
      <protection locked="0"/>
    </xf>
    <xf numFmtId="177" fontId="9" fillId="6" borderId="17" xfId="2" applyNumberFormat="1" applyFont="1" applyFill="1" applyBorder="1" applyAlignment="1" applyProtection="1">
      <alignment vertical="center"/>
      <protection locked="0"/>
    </xf>
    <xf numFmtId="177" fontId="9" fillId="6" borderId="18" xfId="2" applyNumberFormat="1" applyFont="1" applyFill="1" applyBorder="1" applyAlignment="1" applyProtection="1">
      <alignment vertical="center"/>
      <protection locked="0"/>
    </xf>
    <xf numFmtId="177" fontId="9" fillId="6" borderId="33" xfId="2" applyNumberFormat="1" applyFont="1" applyFill="1" applyBorder="1" applyAlignment="1" applyProtection="1">
      <alignment vertical="center"/>
      <protection locked="0"/>
    </xf>
    <xf numFmtId="1" fontId="5" fillId="6" borderId="37" xfId="0" applyNumberFormat="1" applyFont="1" applyFill="1" applyBorder="1" applyAlignment="1" applyProtection="1">
      <alignment horizontal="center" vertical="center"/>
      <protection locked="0"/>
    </xf>
    <xf numFmtId="0" fontId="50" fillId="7" borderId="0" xfId="2" applyFont="1" applyFill="1" applyAlignment="1">
      <alignment vertical="center"/>
    </xf>
    <xf numFmtId="188" fontId="19" fillId="13" borderId="9" xfId="2" applyNumberFormat="1" applyFont="1" applyFill="1" applyBorder="1" applyAlignment="1">
      <alignment horizontal="left"/>
    </xf>
    <xf numFmtId="0" fontId="19" fillId="13" borderId="9" xfId="2" applyFont="1" applyFill="1" applyBorder="1" applyAlignment="1">
      <alignment horizontal="left"/>
    </xf>
    <xf numFmtId="0" fontId="19" fillId="13" borderId="9" xfId="2" applyFont="1" applyFill="1" applyBorder="1"/>
    <xf numFmtId="0" fontId="19" fillId="0" borderId="0" xfId="2" applyFont="1"/>
    <xf numFmtId="188" fontId="19" fillId="0" borderId="9" xfId="2" applyNumberFormat="1" applyFont="1" applyBorder="1" applyAlignment="1">
      <alignment horizontal="left"/>
    </xf>
    <xf numFmtId="0" fontId="19" fillId="0" borderId="9" xfId="2" applyFont="1" applyBorder="1" applyAlignment="1">
      <alignment horizontal="left"/>
    </xf>
    <xf numFmtId="0" fontId="19" fillId="0" borderId="9" xfId="2" applyFont="1" applyBorder="1"/>
    <xf numFmtId="0" fontId="19" fillId="0" borderId="9" xfId="2" quotePrefix="1" applyFont="1" applyBorder="1" applyAlignment="1">
      <alignment horizontal="left"/>
    </xf>
    <xf numFmtId="188" fontId="19" fillId="0" borderId="0" xfId="2" applyNumberFormat="1" applyFont="1" applyAlignment="1">
      <alignment horizontal="left"/>
    </xf>
    <xf numFmtId="0" fontId="19" fillId="0" borderId="0" xfId="2" applyFont="1" applyAlignment="1">
      <alignment horizontal="left"/>
    </xf>
    <xf numFmtId="0" fontId="5" fillId="0" borderId="80" xfId="2" applyFont="1" applyBorder="1" applyAlignment="1">
      <alignment vertical="center"/>
    </xf>
    <xf numFmtId="0" fontId="5" fillId="0" borderId="81" xfId="2" applyFont="1" applyBorder="1" applyAlignment="1">
      <alignment vertical="center"/>
    </xf>
    <xf numFmtId="0" fontId="5" fillId="0" borderId="82" xfId="2" applyFont="1" applyBorder="1" applyAlignment="1">
      <alignment vertical="center"/>
    </xf>
    <xf numFmtId="0" fontId="5" fillId="0" borderId="91" xfId="2" applyFont="1" applyBorder="1" applyAlignment="1">
      <alignment vertical="center"/>
    </xf>
    <xf numFmtId="0" fontId="5" fillId="0" borderId="92" xfId="2" applyFont="1" applyBorder="1" applyAlignment="1">
      <alignment vertical="center"/>
    </xf>
    <xf numFmtId="0" fontId="5" fillId="0" borderId="93" xfId="2" applyFont="1" applyBorder="1" applyAlignment="1">
      <alignment vertical="center"/>
    </xf>
    <xf numFmtId="0" fontId="5" fillId="0" borderId="69" xfId="2" applyFont="1" applyBorder="1" applyAlignment="1">
      <alignment vertical="center"/>
    </xf>
    <xf numFmtId="0" fontId="5" fillId="0" borderId="70" xfId="2" applyFont="1" applyBorder="1" applyAlignment="1">
      <alignment vertical="center"/>
    </xf>
    <xf numFmtId="0" fontId="5" fillId="0" borderId="71" xfId="2" applyFont="1" applyBorder="1" applyAlignment="1">
      <alignment vertical="center"/>
    </xf>
    <xf numFmtId="0" fontId="5" fillId="0" borderId="83" xfId="2" applyFont="1" applyBorder="1" applyAlignment="1">
      <alignment vertical="center"/>
    </xf>
    <xf numFmtId="0" fontId="5" fillId="0" borderId="84" xfId="2" applyFont="1" applyBorder="1" applyAlignment="1">
      <alignment vertical="center"/>
    </xf>
    <xf numFmtId="0" fontId="5" fillId="0" borderId="94" xfId="2" applyFont="1" applyBorder="1" applyAlignment="1">
      <alignment vertical="center"/>
    </xf>
    <xf numFmtId="0" fontId="5" fillId="0" borderId="95" xfId="2" applyFont="1" applyBorder="1" applyAlignment="1">
      <alignment vertical="center"/>
    </xf>
    <xf numFmtId="0" fontId="5" fillId="0" borderId="72" xfId="2" applyFont="1" applyBorder="1" applyAlignment="1">
      <alignment vertical="center"/>
    </xf>
    <xf numFmtId="0" fontId="5" fillId="0" borderId="73" xfId="2" applyFont="1" applyBorder="1" applyAlignment="1">
      <alignment vertical="center"/>
    </xf>
    <xf numFmtId="0" fontId="5" fillId="0" borderId="35" xfId="2" applyFont="1" applyBorder="1" applyAlignment="1">
      <alignment vertical="top"/>
    </xf>
    <xf numFmtId="0" fontId="5" fillId="0" borderId="36" xfId="2" applyFont="1" applyBorder="1" applyAlignment="1">
      <alignment vertical="top"/>
    </xf>
    <xf numFmtId="0" fontId="5" fillId="0" borderId="57" xfId="2" applyFont="1" applyBorder="1" applyAlignment="1">
      <alignment vertical="top"/>
    </xf>
    <xf numFmtId="0" fontId="5" fillId="0" borderId="7" xfId="2" applyFont="1" applyBorder="1" applyAlignment="1">
      <alignment vertical="center"/>
    </xf>
    <xf numFmtId="0" fontId="5" fillId="0" borderId="8" xfId="2" applyFont="1" applyBorder="1" applyAlignment="1">
      <alignment vertical="center"/>
    </xf>
    <xf numFmtId="0" fontId="5" fillId="0" borderId="4" xfId="2" applyFont="1" applyBorder="1" applyAlignment="1">
      <alignment vertical="center"/>
    </xf>
    <xf numFmtId="0" fontId="5" fillId="0" borderId="5" xfId="2" applyFont="1" applyBorder="1" applyAlignment="1">
      <alignment vertical="center"/>
    </xf>
    <xf numFmtId="0" fontId="5" fillId="0" borderId="6" xfId="2" applyFont="1" applyBorder="1" applyAlignment="1">
      <alignment vertical="center"/>
    </xf>
    <xf numFmtId="0" fontId="5" fillId="0" borderId="35" xfId="2" applyFont="1" applyBorder="1" applyAlignment="1">
      <alignment vertical="center"/>
    </xf>
    <xf numFmtId="0" fontId="5" fillId="0" borderId="36" xfId="2" applyFont="1" applyBorder="1" applyAlignment="1">
      <alignment vertical="center"/>
    </xf>
    <xf numFmtId="0" fontId="5" fillId="0" borderId="57" xfId="2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5" fillId="0" borderId="96" xfId="2" applyFont="1" applyBorder="1" applyAlignment="1">
      <alignment vertical="center"/>
    </xf>
    <xf numFmtId="0" fontId="5" fillId="0" borderId="97" xfId="2" applyFont="1" applyBorder="1" applyAlignment="1">
      <alignment vertical="center"/>
    </xf>
    <xf numFmtId="0" fontId="5" fillId="0" borderId="98" xfId="2" applyFont="1" applyBorder="1" applyAlignment="1">
      <alignment vertical="center"/>
    </xf>
    <xf numFmtId="0" fontId="5" fillId="0" borderId="74" xfId="2" applyFont="1" applyBorder="1" applyAlignment="1">
      <alignment vertical="center"/>
    </xf>
    <xf numFmtId="0" fontId="5" fillId="0" borderId="85" xfId="2" applyFont="1" applyBorder="1" applyAlignment="1">
      <alignment vertical="center"/>
    </xf>
    <xf numFmtId="0" fontId="5" fillId="0" borderId="86" xfId="2" applyFont="1" applyBorder="1" applyAlignment="1">
      <alignment vertical="center"/>
    </xf>
    <xf numFmtId="0" fontId="5" fillId="0" borderId="87" xfId="2" applyFont="1" applyBorder="1" applyAlignment="1">
      <alignment vertical="center"/>
    </xf>
    <xf numFmtId="0" fontId="5" fillId="0" borderId="76" xfId="2" applyFont="1" applyBorder="1" applyAlignment="1">
      <alignment vertical="center"/>
    </xf>
    <xf numFmtId="0" fontId="5" fillId="0" borderId="0" xfId="2" applyFont="1" applyAlignment="1">
      <alignment vertical="top" wrapText="1"/>
    </xf>
    <xf numFmtId="180" fontId="5" fillId="12" borderId="35" xfId="0" applyNumberFormat="1" applyFont="1" applyFill="1" applyBorder="1">
      <alignment vertical="center"/>
    </xf>
    <xf numFmtId="180" fontId="5" fillId="12" borderId="57" xfId="0" applyNumberFormat="1" applyFont="1" applyFill="1" applyBorder="1">
      <alignment vertical="center"/>
    </xf>
    <xf numFmtId="0" fontId="5" fillId="12" borderId="52" xfId="0" applyFont="1" applyFill="1" applyBorder="1">
      <alignment vertical="center"/>
    </xf>
    <xf numFmtId="0" fontId="5" fillId="10" borderId="42" xfId="0" applyFont="1" applyFill="1" applyBorder="1" applyAlignment="1">
      <alignment horizontal="right" vertical="center"/>
    </xf>
    <xf numFmtId="0" fontId="5" fillId="6" borderId="20" xfId="0" applyFont="1" applyFill="1" applyBorder="1" applyAlignment="1">
      <alignment horizontal="right" vertical="center"/>
    </xf>
    <xf numFmtId="0" fontId="5" fillId="12" borderId="53" xfId="0" applyFont="1" applyFill="1" applyBorder="1">
      <alignment vertical="center"/>
    </xf>
    <xf numFmtId="0" fontId="5" fillId="10" borderId="4" xfId="0" applyFont="1" applyFill="1" applyBorder="1" applyAlignment="1">
      <alignment horizontal="right" vertical="center"/>
    </xf>
    <xf numFmtId="0" fontId="5" fillId="6" borderId="6" xfId="0" applyFont="1" applyFill="1" applyBorder="1" applyAlignment="1">
      <alignment horizontal="right" vertical="center"/>
    </xf>
    <xf numFmtId="0" fontId="5" fillId="0" borderId="1" xfId="0" applyFont="1" applyBorder="1">
      <alignment vertical="center"/>
    </xf>
    <xf numFmtId="0" fontId="5" fillId="12" borderId="37" xfId="0" applyFont="1" applyFill="1" applyBorder="1" applyAlignment="1">
      <alignment horizontal="center" vertical="center"/>
    </xf>
    <xf numFmtId="0" fontId="5" fillId="12" borderId="38" xfId="0" applyFont="1" applyFill="1" applyBorder="1" applyAlignment="1">
      <alignment horizontal="center" vertical="center"/>
    </xf>
    <xf numFmtId="0" fontId="5" fillId="12" borderId="39" xfId="0" applyFont="1" applyFill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5" fillId="12" borderId="58" xfId="0" applyFont="1" applyFill="1" applyBorder="1" applyAlignment="1">
      <alignment vertical="center" wrapText="1"/>
    </xf>
    <xf numFmtId="0" fontId="5" fillId="10" borderId="37" xfId="0" applyFont="1" applyFill="1" applyBorder="1">
      <alignment vertical="center"/>
    </xf>
    <xf numFmtId="0" fontId="5" fillId="10" borderId="44" xfId="0" applyFont="1" applyFill="1" applyBorder="1">
      <alignment vertical="center"/>
    </xf>
    <xf numFmtId="0" fontId="5" fillId="10" borderId="57" xfId="0" applyFont="1" applyFill="1" applyBorder="1">
      <alignment vertical="center"/>
    </xf>
    <xf numFmtId="180" fontId="5" fillId="12" borderId="42" xfId="0" applyNumberFormat="1" applyFont="1" applyFill="1" applyBorder="1">
      <alignment vertical="center"/>
    </xf>
    <xf numFmtId="0" fontId="5" fillId="6" borderId="22" xfId="0" applyFont="1" applyFill="1" applyBorder="1">
      <alignment vertical="center"/>
    </xf>
    <xf numFmtId="0" fontId="5" fillId="6" borderId="21" xfId="0" applyFont="1" applyFill="1" applyBorder="1">
      <alignment vertical="center"/>
    </xf>
    <xf numFmtId="0" fontId="38" fillId="12" borderId="22" xfId="0" applyFont="1" applyFill="1" applyBorder="1">
      <alignment vertical="center"/>
    </xf>
    <xf numFmtId="0" fontId="5" fillId="12" borderId="22" xfId="0" applyFont="1" applyFill="1" applyBorder="1">
      <alignment vertical="center"/>
    </xf>
    <xf numFmtId="177" fontId="5" fillId="10" borderId="21" xfId="0" applyNumberFormat="1" applyFont="1" applyFill="1" applyBorder="1">
      <alignment vertical="center"/>
    </xf>
    <xf numFmtId="0" fontId="5" fillId="12" borderId="42" xfId="0" applyFont="1" applyFill="1" applyBorder="1" applyAlignment="1">
      <alignment horizontal="left" vertical="center"/>
    </xf>
    <xf numFmtId="0" fontId="38" fillId="0" borderId="0" xfId="0" applyFont="1">
      <alignment vertical="center"/>
    </xf>
    <xf numFmtId="186" fontId="5" fillId="12" borderId="43" xfId="0" applyNumberFormat="1" applyFont="1" applyFill="1" applyBorder="1">
      <alignment vertical="center"/>
    </xf>
    <xf numFmtId="183" fontId="5" fillId="0" borderId="43" xfId="0" applyNumberFormat="1" applyFont="1" applyBorder="1">
      <alignment vertical="center"/>
    </xf>
    <xf numFmtId="183" fontId="5" fillId="0" borderId="51" xfId="0" applyNumberFormat="1" applyFont="1" applyBorder="1">
      <alignment vertical="center"/>
    </xf>
    <xf numFmtId="0" fontId="38" fillId="12" borderId="24" xfId="0" applyFont="1" applyFill="1" applyBorder="1">
      <alignment vertical="center"/>
    </xf>
    <xf numFmtId="0" fontId="5" fillId="10" borderId="18" xfId="0" applyFont="1" applyFill="1" applyBorder="1">
      <alignment vertical="center"/>
    </xf>
    <xf numFmtId="0" fontId="5" fillId="12" borderId="24" xfId="0" applyFont="1" applyFill="1" applyBorder="1">
      <alignment vertical="center"/>
    </xf>
    <xf numFmtId="177" fontId="5" fillId="10" borderId="18" xfId="0" applyNumberFormat="1" applyFont="1" applyFill="1" applyBorder="1">
      <alignment vertical="center"/>
    </xf>
    <xf numFmtId="0" fontId="5" fillId="12" borderId="43" xfId="0" applyFont="1" applyFill="1" applyBorder="1" applyAlignment="1">
      <alignment horizontal="left" vertical="center"/>
    </xf>
    <xf numFmtId="0" fontId="55" fillId="0" borderId="0" xfId="0" applyFont="1">
      <alignment vertical="center"/>
    </xf>
    <xf numFmtId="0" fontId="56" fillId="0" borderId="0" xfId="0" applyFont="1">
      <alignment vertical="center"/>
    </xf>
    <xf numFmtId="2" fontId="5" fillId="0" borderId="0" xfId="0" applyNumberFormat="1" applyFont="1">
      <alignment vertical="center"/>
    </xf>
    <xf numFmtId="182" fontId="55" fillId="0" borderId="0" xfId="1" applyNumberFormat="1" applyFont="1" applyFill="1" applyBorder="1">
      <alignment vertical="center"/>
    </xf>
    <xf numFmtId="186" fontId="5" fillId="10" borderId="43" xfId="0" applyNumberFormat="1" applyFont="1" applyFill="1" applyBorder="1">
      <alignment vertical="center"/>
    </xf>
    <xf numFmtId="0" fontId="19" fillId="12" borderId="50" xfId="0" applyFont="1" applyFill="1" applyBorder="1" applyAlignment="1">
      <alignment horizontal="center" vertical="center"/>
    </xf>
    <xf numFmtId="0" fontId="19" fillId="12" borderId="22" xfId="0" applyFont="1" applyFill="1" applyBorder="1" applyAlignment="1">
      <alignment horizontal="center" vertical="center"/>
    </xf>
    <xf numFmtId="0" fontId="19" fillId="12" borderId="10" xfId="0" applyFont="1" applyFill="1" applyBorder="1" applyAlignment="1">
      <alignment horizontal="center" vertical="center"/>
    </xf>
    <xf numFmtId="181" fontId="19" fillId="12" borderId="10" xfId="0" applyNumberFormat="1" applyFont="1" applyFill="1" applyBorder="1" applyAlignment="1">
      <alignment horizontal="center" vertical="center"/>
    </xf>
    <xf numFmtId="181" fontId="19" fillId="12" borderId="2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6" borderId="23" xfId="0" applyFont="1" applyFill="1" applyBorder="1">
      <alignment vertical="center"/>
    </xf>
    <xf numFmtId="0" fontId="19" fillId="6" borderId="9" xfId="0" applyFont="1" applyFill="1" applyBorder="1">
      <alignment vertical="center"/>
    </xf>
    <xf numFmtId="0" fontId="19" fillId="0" borderId="7" xfId="0" applyFont="1" applyBorder="1">
      <alignment vertical="center"/>
    </xf>
    <xf numFmtId="0" fontId="19" fillId="0" borderId="0" xfId="0" applyFont="1">
      <alignment vertical="center"/>
    </xf>
    <xf numFmtId="0" fontId="19" fillId="12" borderId="37" xfId="0" applyFont="1" applyFill="1" applyBorder="1" applyAlignment="1">
      <alignment horizontal="center" vertical="center"/>
    </xf>
    <xf numFmtId="0" fontId="19" fillId="6" borderId="39" xfId="0" applyFont="1" applyFill="1" applyBorder="1" applyAlignment="1">
      <alignment horizontal="right" vertical="center"/>
    </xf>
    <xf numFmtId="0" fontId="19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12" borderId="2" xfId="0" applyFont="1" applyFill="1" applyBorder="1" applyAlignment="1">
      <alignment horizontal="center" vertical="center"/>
    </xf>
    <xf numFmtId="0" fontId="19" fillId="12" borderId="1" xfId="0" applyFont="1" applyFill="1" applyBorder="1" applyAlignment="1">
      <alignment horizontal="center" vertical="center"/>
    </xf>
    <xf numFmtId="0" fontId="19" fillId="12" borderId="7" xfId="0" applyFont="1" applyFill="1" applyBorder="1">
      <alignment vertical="center"/>
    </xf>
    <xf numFmtId="0" fontId="19" fillId="6" borderId="12" xfId="0" applyFont="1" applyFill="1" applyBorder="1">
      <alignment vertical="center"/>
    </xf>
    <xf numFmtId="0" fontId="19" fillId="12" borderId="4" xfId="0" applyFont="1" applyFill="1" applyBorder="1">
      <alignment vertical="center"/>
    </xf>
    <xf numFmtId="0" fontId="19" fillId="6" borderId="17" xfId="0" applyFont="1" applyFill="1" applyBorder="1">
      <alignment vertical="center"/>
    </xf>
    <xf numFmtId="0" fontId="19" fillId="6" borderId="25" xfId="0" applyFont="1" applyFill="1" applyBorder="1">
      <alignment vertical="center"/>
    </xf>
    <xf numFmtId="0" fontId="19" fillId="12" borderId="21" xfId="0" applyFont="1" applyFill="1" applyBorder="1" applyAlignment="1">
      <alignment horizontal="center" vertical="center"/>
    </xf>
    <xf numFmtId="0" fontId="19" fillId="12" borderId="31" xfId="0" applyFont="1" applyFill="1" applyBorder="1" applyAlignment="1">
      <alignment horizontal="center" vertical="center"/>
    </xf>
    <xf numFmtId="0" fontId="19" fillId="12" borderId="23" xfId="0" applyFont="1" applyFill="1" applyBorder="1" applyAlignment="1">
      <alignment horizontal="center" vertical="center"/>
    </xf>
    <xf numFmtId="0" fontId="19" fillId="12" borderId="9" xfId="0" applyFont="1" applyFill="1" applyBorder="1" applyAlignment="1">
      <alignment horizontal="center" vertical="center"/>
    </xf>
    <xf numFmtId="0" fontId="19" fillId="12" borderId="16" xfId="0" applyFont="1" applyFill="1" applyBorder="1" applyAlignment="1">
      <alignment horizontal="center" vertical="center"/>
    </xf>
    <xf numFmtId="180" fontId="19" fillId="12" borderId="30" xfId="0" applyNumberFormat="1" applyFont="1" applyFill="1" applyBorder="1">
      <alignment vertical="center"/>
    </xf>
    <xf numFmtId="177" fontId="48" fillId="10" borderId="23" xfId="0" applyNumberFormat="1" applyFont="1" applyFill="1" applyBorder="1">
      <alignment vertical="center"/>
    </xf>
    <xf numFmtId="177" fontId="48" fillId="10" borderId="9" xfId="0" applyNumberFormat="1" applyFont="1" applyFill="1" applyBorder="1">
      <alignment vertical="center"/>
    </xf>
    <xf numFmtId="177" fontId="48" fillId="10" borderId="16" xfId="0" applyNumberFormat="1" applyFont="1" applyFill="1" applyBorder="1">
      <alignment vertical="center"/>
    </xf>
    <xf numFmtId="177" fontId="48" fillId="10" borderId="12" xfId="0" applyNumberFormat="1" applyFont="1" applyFill="1" applyBorder="1">
      <alignment vertical="center"/>
    </xf>
    <xf numFmtId="180" fontId="19" fillId="12" borderId="43" xfId="0" applyNumberFormat="1" applyFont="1" applyFill="1" applyBorder="1">
      <alignment vertical="center"/>
    </xf>
    <xf numFmtId="177" fontId="48" fillId="10" borderId="24" xfId="0" applyNumberFormat="1" applyFont="1" applyFill="1" applyBorder="1">
      <alignment vertical="center"/>
    </xf>
    <xf numFmtId="177" fontId="48" fillId="10" borderId="17" xfId="0" applyNumberFormat="1" applyFont="1" applyFill="1" applyBorder="1">
      <alignment vertical="center"/>
    </xf>
    <xf numFmtId="177" fontId="48" fillId="10" borderId="18" xfId="0" applyNumberFormat="1" applyFont="1" applyFill="1" applyBorder="1">
      <alignment vertical="center"/>
    </xf>
    <xf numFmtId="177" fontId="48" fillId="10" borderId="25" xfId="0" applyNumberFormat="1" applyFont="1" applyFill="1" applyBorder="1">
      <alignment vertical="center"/>
    </xf>
    <xf numFmtId="0" fontId="5" fillId="12" borderId="50" xfId="0" applyFont="1" applyFill="1" applyBorder="1">
      <alignment vertical="center"/>
    </xf>
    <xf numFmtId="177" fontId="19" fillId="0" borderId="0" xfId="0" applyNumberFormat="1" applyFont="1">
      <alignment vertical="center"/>
    </xf>
    <xf numFmtId="177" fontId="5" fillId="10" borderId="53" xfId="0" applyNumberFormat="1" applyFont="1" applyFill="1" applyBorder="1">
      <alignment vertical="center"/>
    </xf>
    <xf numFmtId="0" fontId="5" fillId="12" borderId="56" xfId="0" applyFont="1" applyFill="1" applyBorder="1">
      <alignment vertical="center"/>
    </xf>
    <xf numFmtId="181" fontId="19" fillId="12" borderId="61" xfId="0" applyNumberFormat="1" applyFont="1" applyFill="1" applyBorder="1" applyAlignment="1">
      <alignment horizontal="center" vertical="center"/>
    </xf>
    <xf numFmtId="0" fontId="19" fillId="6" borderId="24" xfId="0" applyFont="1" applyFill="1" applyBorder="1">
      <alignment vertical="center"/>
    </xf>
    <xf numFmtId="0" fontId="19" fillId="6" borderId="18" xfId="0" applyFont="1" applyFill="1" applyBorder="1">
      <alignment vertical="center"/>
    </xf>
    <xf numFmtId="0" fontId="19" fillId="12" borderId="55" xfId="0" applyFont="1" applyFill="1" applyBorder="1" applyAlignment="1">
      <alignment horizontal="center" vertical="center"/>
    </xf>
    <xf numFmtId="0" fontId="19" fillId="6" borderId="13" xfId="0" applyFont="1" applyFill="1" applyBorder="1">
      <alignment vertical="center"/>
    </xf>
    <xf numFmtId="0" fontId="19" fillId="6" borderId="103" xfId="0" applyFont="1" applyFill="1" applyBorder="1">
      <alignment vertical="center"/>
    </xf>
    <xf numFmtId="0" fontId="5" fillId="12" borderId="3" xfId="0" applyFont="1" applyFill="1" applyBorder="1">
      <alignment vertical="center"/>
    </xf>
    <xf numFmtId="0" fontId="5" fillId="12" borderId="32" xfId="0" applyFont="1" applyFill="1" applyBorder="1">
      <alignment vertical="center"/>
    </xf>
    <xf numFmtId="0" fontId="38" fillId="12" borderId="6" xfId="0" applyFont="1" applyFill="1" applyBorder="1">
      <alignment vertical="center"/>
    </xf>
    <xf numFmtId="0" fontId="5" fillId="12" borderId="10" xfId="0" applyFont="1" applyFill="1" applyBorder="1">
      <alignment vertical="center"/>
    </xf>
    <xf numFmtId="0" fontId="5" fillId="12" borderId="23" xfId="0" applyFont="1" applyFill="1" applyBorder="1">
      <alignment vertical="center"/>
    </xf>
    <xf numFmtId="0" fontId="5" fillId="12" borderId="9" xfId="0" applyFont="1" applyFill="1" applyBorder="1">
      <alignment vertical="center"/>
    </xf>
    <xf numFmtId="0" fontId="5" fillId="12" borderId="17" xfId="0" applyFont="1" applyFill="1" applyBorder="1">
      <alignment vertical="center"/>
    </xf>
    <xf numFmtId="0" fontId="38" fillId="12" borderId="17" xfId="0" applyFont="1" applyFill="1" applyBorder="1">
      <alignment vertical="center"/>
    </xf>
    <xf numFmtId="0" fontId="5" fillId="12" borderId="21" xfId="0" applyFont="1" applyFill="1" applyBorder="1" applyAlignment="1">
      <alignment horizontal="center" vertical="center"/>
    </xf>
    <xf numFmtId="0" fontId="5" fillId="10" borderId="16" xfId="0" applyFont="1" applyFill="1" applyBorder="1">
      <alignment vertical="center"/>
    </xf>
    <xf numFmtId="0" fontId="19" fillId="10" borderId="9" xfId="0" applyFont="1" applyFill="1" applyBorder="1" applyAlignment="1">
      <alignment horizontal="center" vertical="center"/>
    </xf>
    <xf numFmtId="0" fontId="19" fillId="10" borderId="16" xfId="0" applyFont="1" applyFill="1" applyBorder="1" applyAlignment="1">
      <alignment horizontal="center" vertical="center"/>
    </xf>
    <xf numFmtId="0" fontId="19" fillId="10" borderId="14" xfId="0" applyFont="1" applyFill="1" applyBorder="1" applyAlignment="1">
      <alignment horizontal="center" vertical="center"/>
    </xf>
    <xf numFmtId="1" fontId="19" fillId="10" borderId="14" xfId="0" applyNumberFormat="1" applyFont="1" applyFill="1" applyBorder="1" applyAlignment="1">
      <alignment horizontal="center" vertical="center"/>
    </xf>
    <xf numFmtId="1" fontId="19" fillId="10" borderId="9" xfId="0" applyNumberFormat="1" applyFont="1" applyFill="1" applyBorder="1" applyAlignment="1">
      <alignment horizontal="center" vertical="center"/>
    </xf>
    <xf numFmtId="1" fontId="19" fillId="10" borderId="16" xfId="0" applyNumberFormat="1" applyFont="1" applyFill="1" applyBorder="1" applyAlignment="1">
      <alignment horizontal="center" vertical="center"/>
    </xf>
    <xf numFmtId="2" fontId="19" fillId="10" borderId="14" xfId="0" applyNumberFormat="1" applyFont="1" applyFill="1" applyBorder="1" applyAlignment="1">
      <alignment horizontal="center" vertical="center"/>
    </xf>
    <xf numFmtId="2" fontId="19" fillId="10" borderId="9" xfId="0" applyNumberFormat="1" applyFont="1" applyFill="1" applyBorder="1" applyAlignment="1">
      <alignment horizontal="center" vertical="center"/>
    </xf>
    <xf numFmtId="2" fontId="19" fillId="10" borderId="49" xfId="0" applyNumberFormat="1" applyFont="1" applyFill="1" applyBorder="1" applyAlignment="1">
      <alignment horizontal="center" vertical="center"/>
    </xf>
    <xf numFmtId="2" fontId="19" fillId="10" borderId="17" xfId="0" applyNumberFormat="1" applyFont="1" applyFill="1" applyBorder="1" applyAlignment="1">
      <alignment horizontal="center" vertical="center"/>
    </xf>
    <xf numFmtId="2" fontId="19" fillId="10" borderId="18" xfId="0" applyNumberFormat="1" applyFont="1" applyFill="1" applyBorder="1" applyAlignment="1">
      <alignment horizontal="center" vertical="center"/>
    </xf>
    <xf numFmtId="177" fontId="19" fillId="10" borderId="14" xfId="0" applyNumberFormat="1" applyFont="1" applyFill="1" applyBorder="1" applyAlignment="1">
      <alignment horizontal="center" vertical="center"/>
    </xf>
    <xf numFmtId="177" fontId="19" fillId="10" borderId="9" xfId="0" applyNumberFormat="1" applyFont="1" applyFill="1" applyBorder="1" applyAlignment="1">
      <alignment horizontal="center" vertical="center"/>
    </xf>
    <xf numFmtId="177" fontId="19" fillId="10" borderId="16" xfId="0" applyNumberFormat="1" applyFont="1" applyFill="1" applyBorder="1" applyAlignment="1">
      <alignment horizontal="center" vertical="center"/>
    </xf>
    <xf numFmtId="2" fontId="19" fillId="10" borderId="16" xfId="0" applyNumberFormat="1" applyFont="1" applyFill="1" applyBorder="1" applyAlignment="1">
      <alignment horizontal="center" vertical="center"/>
    </xf>
    <xf numFmtId="178" fontId="5" fillId="10" borderId="41" xfId="0" applyNumberFormat="1" applyFont="1" applyFill="1" applyBorder="1">
      <alignment vertical="center"/>
    </xf>
    <xf numFmtId="178" fontId="5" fillId="10" borderId="25" xfId="0" applyNumberFormat="1" applyFont="1" applyFill="1" applyBorder="1">
      <alignment vertical="center"/>
    </xf>
    <xf numFmtId="178" fontId="5" fillId="10" borderId="34" xfId="0" applyNumberFormat="1" applyFont="1" applyFill="1" applyBorder="1">
      <alignment vertical="center"/>
    </xf>
    <xf numFmtId="178" fontId="5" fillId="10" borderId="18" xfId="0" applyNumberFormat="1" applyFont="1" applyFill="1" applyBorder="1">
      <alignment vertical="center"/>
    </xf>
    <xf numFmtId="178" fontId="5" fillId="10" borderId="21" xfId="0" applyNumberFormat="1" applyFont="1" applyFill="1" applyBorder="1">
      <alignment vertical="center"/>
    </xf>
    <xf numFmtId="0" fontId="32" fillId="0" borderId="0" xfId="0" applyFont="1">
      <alignment vertical="center"/>
    </xf>
    <xf numFmtId="177" fontId="32" fillId="10" borderId="0" xfId="0" applyNumberFormat="1" applyFont="1" applyFill="1">
      <alignment vertical="center"/>
    </xf>
    <xf numFmtId="177" fontId="19" fillId="10" borderId="53" xfId="0" applyNumberFormat="1" applyFont="1" applyFill="1" applyBorder="1">
      <alignment vertical="center"/>
    </xf>
    <xf numFmtId="0" fontId="48" fillId="12" borderId="0" xfId="0" applyFont="1" applyFill="1">
      <alignment vertical="center"/>
    </xf>
    <xf numFmtId="0" fontId="48" fillId="12" borderId="5" xfId="0" applyFont="1" applyFill="1" applyBorder="1">
      <alignment vertical="center"/>
    </xf>
    <xf numFmtId="177" fontId="5" fillId="10" borderId="41" xfId="0" applyNumberFormat="1" applyFont="1" applyFill="1" applyBorder="1">
      <alignment vertical="center"/>
    </xf>
    <xf numFmtId="177" fontId="5" fillId="10" borderId="25" xfId="0" applyNumberFormat="1" applyFont="1" applyFill="1" applyBorder="1">
      <alignment vertical="center"/>
    </xf>
    <xf numFmtId="0" fontId="25" fillId="8" borderId="9" xfId="2" applyFont="1" applyFill="1" applyBorder="1" applyAlignment="1">
      <alignment horizontal="center" vertical="center" wrapText="1"/>
    </xf>
    <xf numFmtId="0" fontId="25" fillId="8" borderId="9" xfId="2" applyFont="1" applyFill="1" applyBorder="1" applyAlignment="1">
      <alignment horizontal="center"/>
    </xf>
    <xf numFmtId="182" fontId="25" fillId="2" borderId="9" xfId="2" applyNumberFormat="1" applyFont="1" applyFill="1" applyBorder="1" applyAlignment="1">
      <alignment horizontal="center"/>
    </xf>
    <xf numFmtId="0" fontId="5" fillId="0" borderId="0" xfId="2" applyFont="1"/>
    <xf numFmtId="0" fontId="5" fillId="0" borderId="0" xfId="3" applyFont="1" applyAlignment="1">
      <alignment vertical="center" wrapText="1"/>
    </xf>
    <xf numFmtId="0" fontId="5" fillId="0" borderId="22" xfId="2" applyFont="1" applyBorder="1" applyAlignment="1">
      <alignment vertical="center"/>
    </xf>
    <xf numFmtId="0" fontId="5" fillId="0" borderId="38" xfId="2" applyFont="1" applyBorder="1" applyAlignment="1">
      <alignment horizontal="center" vertical="center"/>
    </xf>
    <xf numFmtId="1" fontId="5" fillId="0" borderId="38" xfId="2" applyNumberFormat="1" applyFont="1" applyBorder="1" applyAlignment="1">
      <alignment horizontal="center" vertical="center"/>
    </xf>
    <xf numFmtId="0" fontId="5" fillId="0" borderId="39" xfId="2" applyFont="1" applyBorder="1" applyAlignment="1">
      <alignment horizontal="center" vertical="center"/>
    </xf>
    <xf numFmtId="0" fontId="38" fillId="0" borderId="30" xfId="2" applyFont="1" applyBorder="1" applyAlignment="1">
      <alignment vertical="center"/>
    </xf>
    <xf numFmtId="0" fontId="38" fillId="0" borderId="43" xfId="2" applyFont="1" applyBorder="1" applyAlignment="1">
      <alignment vertical="center"/>
    </xf>
    <xf numFmtId="0" fontId="5" fillId="0" borderId="30" xfId="2" applyFont="1" applyBorder="1" applyAlignment="1">
      <alignment vertical="center"/>
    </xf>
    <xf numFmtId="0" fontId="5" fillId="0" borderId="43" xfId="2" applyFont="1" applyBorder="1" applyAlignment="1">
      <alignment vertical="center"/>
    </xf>
    <xf numFmtId="0" fontId="5" fillId="0" borderId="47" xfId="2" applyFont="1" applyBorder="1" applyAlignment="1">
      <alignment horizontal="right" vertical="top"/>
    </xf>
    <xf numFmtId="0" fontId="33" fillId="0" borderId="37" xfId="2" applyFont="1" applyBorder="1" applyAlignment="1">
      <alignment horizontal="center" vertical="center"/>
    </xf>
    <xf numFmtId="0" fontId="33" fillId="0" borderId="38" xfId="2" applyFont="1" applyBorder="1" applyAlignment="1">
      <alignment horizontal="center" vertical="center"/>
    </xf>
    <xf numFmtId="0" fontId="33" fillId="0" borderId="39" xfId="2" applyFont="1" applyBorder="1" applyAlignment="1">
      <alignment horizontal="center" vertical="center"/>
    </xf>
    <xf numFmtId="0" fontId="5" fillId="0" borderId="48" xfId="0" applyFont="1" applyBorder="1" applyAlignment="1">
      <alignment vertical="top"/>
    </xf>
    <xf numFmtId="0" fontId="39" fillId="0" borderId="0" xfId="0" applyFont="1">
      <alignment vertical="center"/>
    </xf>
    <xf numFmtId="0" fontId="5" fillId="0" borderId="47" xfId="2" applyFont="1" applyBorder="1" applyAlignment="1">
      <alignment horizontal="right" vertical="center" wrapText="1"/>
    </xf>
    <xf numFmtId="0" fontId="5" fillId="0" borderId="48" xfId="2" applyFont="1" applyBorder="1" applyAlignment="1">
      <alignment vertical="center" wrapText="1"/>
    </xf>
    <xf numFmtId="184" fontId="33" fillId="0" borderId="24" xfId="2" applyNumberFormat="1" applyFont="1" applyBorder="1" applyAlignment="1">
      <alignment horizontal="center" vertical="center"/>
    </xf>
    <xf numFmtId="184" fontId="33" fillId="0" borderId="18" xfId="2" applyNumberFormat="1" applyFont="1" applyBorder="1" applyAlignment="1">
      <alignment horizontal="center" vertical="center"/>
    </xf>
    <xf numFmtId="184" fontId="33" fillId="0" borderId="17" xfId="2" applyNumberFormat="1" applyFont="1" applyBorder="1" applyAlignment="1">
      <alignment horizontal="center" vertical="center"/>
    </xf>
    <xf numFmtId="0" fontId="5" fillId="0" borderId="31" xfId="2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  <xf numFmtId="0" fontId="5" fillId="0" borderId="48" xfId="0" applyFont="1" applyBorder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left" vertical="center"/>
    </xf>
    <xf numFmtId="0" fontId="32" fillId="0" borderId="0" xfId="2" applyFont="1" applyAlignment="1">
      <alignment horizontal="center" vertical="center" wrapText="1"/>
    </xf>
    <xf numFmtId="0" fontId="33" fillId="0" borderId="0" xfId="2" applyFont="1" applyAlignment="1">
      <alignment horizontal="center" vertical="center"/>
    </xf>
    <xf numFmtId="0" fontId="29" fillId="0" borderId="0" xfId="2" applyFont="1" applyAlignment="1">
      <alignment vertical="center"/>
    </xf>
    <xf numFmtId="0" fontId="5" fillId="8" borderId="9" xfId="3" applyFont="1" applyFill="1" applyBorder="1" applyAlignment="1">
      <alignment horizontal="center" vertical="center" wrapText="1"/>
    </xf>
    <xf numFmtId="0" fontId="5" fillId="0" borderId="40" xfId="3" applyFont="1" applyBorder="1" applyAlignment="1">
      <alignment vertical="center" wrapText="1"/>
    </xf>
    <xf numFmtId="0" fontId="25" fillId="0" borderId="0" xfId="2" applyFont="1"/>
    <xf numFmtId="0" fontId="48" fillId="0" borderId="60" xfId="2" applyFont="1" applyBorder="1" applyAlignment="1">
      <alignment horizontal="left" vertical="center" wrapText="1"/>
    </xf>
    <xf numFmtId="20" fontId="9" fillId="0" borderId="44" xfId="2" applyNumberFormat="1" applyFont="1" applyBorder="1" applyAlignment="1">
      <alignment horizontal="center" vertical="center" wrapText="1"/>
    </xf>
    <xf numFmtId="20" fontId="9" fillId="0" borderId="38" xfId="2" applyNumberFormat="1" applyFont="1" applyBorder="1" applyAlignment="1">
      <alignment horizontal="center" vertical="center" wrapText="1"/>
    </xf>
    <xf numFmtId="20" fontId="9" fillId="0" borderId="39" xfId="2" applyNumberFormat="1" applyFont="1" applyBorder="1" applyAlignment="1">
      <alignment horizontal="center" vertical="center" wrapText="1"/>
    </xf>
    <xf numFmtId="0" fontId="5" fillId="0" borderId="31" xfId="2" applyFont="1" applyBorder="1" applyAlignment="1">
      <alignment horizontal="center" vertical="center" wrapText="1"/>
    </xf>
    <xf numFmtId="0" fontId="5" fillId="0" borderId="30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8" fillId="0" borderId="0" xfId="2" applyFont="1" applyAlignment="1">
      <alignment vertical="center"/>
    </xf>
    <xf numFmtId="0" fontId="5" fillId="0" borderId="0" xfId="2" applyFont="1" applyAlignment="1">
      <alignment horizontal="center" vertical="center" wrapText="1"/>
    </xf>
    <xf numFmtId="0" fontId="19" fillId="0" borderId="59" xfId="2" applyFont="1" applyBorder="1" applyAlignment="1">
      <alignment vertical="center" wrapText="1"/>
    </xf>
    <xf numFmtId="0" fontId="5" fillId="0" borderId="37" xfId="2" applyFont="1" applyBorder="1" applyAlignment="1">
      <alignment horizontal="center" vertical="center" wrapText="1"/>
    </xf>
    <xf numFmtId="0" fontId="5" fillId="0" borderId="38" xfId="2" applyFont="1" applyBorder="1" applyAlignment="1">
      <alignment horizontal="center" vertical="center" wrapText="1"/>
    </xf>
    <xf numFmtId="0" fontId="5" fillId="0" borderId="39" xfId="2" applyFont="1" applyBorder="1" applyAlignment="1">
      <alignment horizontal="center" vertical="center" wrapText="1"/>
    </xf>
    <xf numFmtId="20" fontId="9" fillId="0" borderId="30" xfId="2" applyNumberFormat="1" applyFont="1" applyBorder="1" applyAlignment="1">
      <alignment horizontal="center" vertical="center" wrapText="1"/>
    </xf>
    <xf numFmtId="20" fontId="9" fillId="0" borderId="43" xfId="2" applyNumberFormat="1" applyFont="1" applyBorder="1" applyAlignment="1">
      <alignment horizontal="center" vertical="center" wrapText="1"/>
    </xf>
    <xf numFmtId="0" fontId="5" fillId="9" borderId="13" xfId="3" applyFont="1" applyFill="1" applyBorder="1" applyAlignment="1" applyProtection="1">
      <alignment horizontal="center" vertical="center" wrapText="1"/>
      <protection locked="0"/>
    </xf>
    <xf numFmtId="0" fontId="5" fillId="9" borderId="9" xfId="3" applyFont="1" applyFill="1" applyBorder="1" applyAlignment="1">
      <alignment horizontal="center" vertical="center" wrapText="1"/>
    </xf>
    <xf numFmtId="0" fontId="5" fillId="8" borderId="106" xfId="0" applyFont="1" applyFill="1" applyBorder="1" applyAlignment="1">
      <alignment horizontal="center" vertical="center" wrapText="1"/>
    </xf>
    <xf numFmtId="177" fontId="19" fillId="0" borderId="9" xfId="2" applyNumberFormat="1" applyFont="1" applyBorder="1" applyAlignment="1">
      <alignment horizontal="left"/>
    </xf>
    <xf numFmtId="0" fontId="19" fillId="0" borderId="9" xfId="2" applyFont="1" applyBorder="1" applyAlignment="1">
      <alignment wrapText="1"/>
    </xf>
    <xf numFmtId="189" fontId="19" fillId="10" borderId="3" xfId="0" applyNumberFormat="1" applyFont="1" applyFill="1" applyBorder="1">
      <alignment vertical="center"/>
    </xf>
    <xf numFmtId="189" fontId="19" fillId="10" borderId="32" xfId="0" applyNumberFormat="1" applyFont="1" applyFill="1" applyBorder="1">
      <alignment vertical="center"/>
    </xf>
    <xf numFmtId="38" fontId="32" fillId="10" borderId="32" xfId="7" applyFont="1" applyFill="1" applyBorder="1">
      <alignment vertical="center"/>
    </xf>
    <xf numFmtId="38" fontId="57" fillId="10" borderId="6" xfId="7" applyFont="1" applyFill="1" applyBorder="1">
      <alignment vertical="center"/>
    </xf>
    <xf numFmtId="177" fontId="32" fillId="10" borderId="53" xfId="0" applyNumberFormat="1" applyFont="1" applyFill="1" applyBorder="1">
      <alignment vertical="center"/>
    </xf>
    <xf numFmtId="0" fontId="5" fillId="0" borderId="31" xfId="2" applyFont="1" applyBorder="1" applyAlignment="1">
      <alignment vertical="center"/>
    </xf>
    <xf numFmtId="0" fontId="5" fillId="6" borderId="33" xfId="2" applyFont="1" applyFill="1" applyBorder="1" applyAlignment="1" applyProtection="1">
      <alignment vertical="center"/>
      <protection locked="0"/>
    </xf>
    <xf numFmtId="0" fontId="5" fillId="9" borderId="22" xfId="3" applyFont="1" applyFill="1" applyBorder="1" applyAlignment="1" applyProtection="1">
      <alignment horizontal="center" vertical="center" wrapText="1"/>
      <protection locked="0"/>
    </xf>
    <xf numFmtId="0" fontId="5" fillId="9" borderId="10" xfId="3" applyFont="1" applyFill="1" applyBorder="1" applyAlignment="1" applyProtection="1">
      <alignment horizontal="center" vertical="center" wrapText="1"/>
      <protection locked="0"/>
    </xf>
    <xf numFmtId="0" fontId="5" fillId="9" borderId="21" xfId="3" applyFont="1" applyFill="1" applyBorder="1" applyAlignment="1" applyProtection="1">
      <alignment horizontal="center" vertical="center" wrapText="1"/>
      <protection locked="0"/>
    </xf>
    <xf numFmtId="0" fontId="29" fillId="7" borderId="0" xfId="2" applyFont="1" applyFill="1" applyAlignment="1">
      <alignment horizontal="center" vertical="center"/>
    </xf>
    <xf numFmtId="0" fontId="5" fillId="8" borderId="105" xfId="3" applyFont="1" applyFill="1" applyBorder="1" applyAlignment="1">
      <alignment horizontal="center" vertical="center" wrapText="1"/>
    </xf>
    <xf numFmtId="0" fontId="5" fillId="8" borderId="40" xfId="3" applyFont="1" applyFill="1" applyBorder="1" applyAlignment="1">
      <alignment horizontal="center" vertical="center" wrapText="1"/>
    </xf>
    <xf numFmtId="0" fontId="5" fillId="8" borderId="29" xfId="3" applyFont="1" applyFill="1" applyBorder="1" applyAlignment="1">
      <alignment horizontal="center" vertical="center" wrapText="1"/>
    </xf>
    <xf numFmtId="0" fontId="5" fillId="0" borderId="25" xfId="3" applyFont="1" applyBorder="1" applyAlignment="1">
      <alignment horizontal="left" vertical="center" wrapText="1"/>
    </xf>
    <xf numFmtId="0" fontId="5" fillId="0" borderId="103" xfId="3" applyFont="1" applyBorder="1" applyAlignment="1">
      <alignment horizontal="left" vertical="center" wrapText="1"/>
    </xf>
    <xf numFmtId="0" fontId="5" fillId="0" borderId="49" xfId="3" applyFont="1" applyBorder="1" applyAlignment="1">
      <alignment horizontal="left" vertical="center" wrapText="1"/>
    </xf>
    <xf numFmtId="0" fontId="49" fillId="0" borderId="103" xfId="3" applyFont="1" applyBorder="1" applyAlignment="1">
      <alignment horizontal="left" wrapText="1"/>
    </xf>
    <xf numFmtId="0" fontId="49" fillId="0" borderId="49" xfId="3" applyFont="1" applyBorder="1" applyAlignment="1">
      <alignment horizontal="left" wrapText="1"/>
    </xf>
    <xf numFmtId="0" fontId="38" fillId="0" borderId="25" xfId="3" applyFont="1" applyBorder="1" applyAlignment="1">
      <alignment horizontal="left" vertical="center" wrapText="1"/>
    </xf>
    <xf numFmtId="0" fontId="38" fillId="0" borderId="103" xfId="3" applyFont="1" applyBorder="1" applyAlignment="1">
      <alignment horizontal="left" vertical="center" wrapText="1"/>
    </xf>
    <xf numFmtId="0" fontId="38" fillId="0" borderId="49" xfId="3" applyFont="1" applyBorder="1" applyAlignment="1">
      <alignment horizontal="left" vertical="center" wrapText="1"/>
    </xf>
    <xf numFmtId="0" fontId="5" fillId="0" borderId="25" xfId="2" applyFont="1" applyBorder="1" applyAlignment="1">
      <alignment horizontal="left" vertical="center" wrapText="1"/>
    </xf>
    <xf numFmtId="0" fontId="5" fillId="0" borderId="103" xfId="2" applyFont="1" applyBorder="1" applyAlignment="1">
      <alignment horizontal="left" vertical="center" wrapText="1"/>
    </xf>
    <xf numFmtId="0" fontId="5" fillId="0" borderId="49" xfId="2" applyFont="1" applyBorder="1" applyAlignment="1">
      <alignment horizontal="left" vertical="center" wrapText="1"/>
    </xf>
    <xf numFmtId="0" fontId="5" fillId="0" borderId="105" xfId="2" applyFont="1" applyBorder="1" applyAlignment="1">
      <alignment horizontal="center" vertical="center"/>
    </xf>
    <xf numFmtId="0" fontId="5" fillId="0" borderId="104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33" fillId="6" borderId="35" xfId="2" applyFont="1" applyFill="1" applyBorder="1" applyAlignment="1" applyProtection="1">
      <alignment horizontal="center" vertical="center"/>
      <protection locked="0"/>
    </xf>
    <xf numFmtId="0" fontId="33" fillId="6" borderId="36" xfId="2" applyFont="1" applyFill="1" applyBorder="1" applyAlignment="1" applyProtection="1">
      <alignment horizontal="center" vertical="center"/>
      <protection locked="0"/>
    </xf>
    <xf numFmtId="0" fontId="33" fillId="6" borderId="57" xfId="2" applyFont="1" applyFill="1" applyBorder="1" applyAlignment="1" applyProtection="1">
      <alignment horizontal="center" vertical="center"/>
      <protection locked="0"/>
    </xf>
    <xf numFmtId="0" fontId="5" fillId="0" borderId="12" xfId="2" applyFont="1" applyBorder="1" applyAlignment="1">
      <alignment horizontal="left"/>
    </xf>
    <xf numFmtId="0" fontId="5" fillId="0" borderId="13" xfId="2" applyFont="1" applyBorder="1" applyAlignment="1">
      <alignment horizontal="left"/>
    </xf>
    <xf numFmtId="0" fontId="5" fillId="0" borderId="32" xfId="2" applyFont="1" applyBorder="1" applyAlignment="1">
      <alignment horizontal="left"/>
    </xf>
    <xf numFmtId="0" fontId="50" fillId="7" borderId="0" xfId="2" applyFont="1" applyFill="1" applyAlignment="1">
      <alignment horizontal="center" vertical="center"/>
    </xf>
    <xf numFmtId="180" fontId="33" fillId="0" borderId="41" xfId="2" applyNumberFormat="1" applyFont="1" applyBorder="1" applyAlignment="1">
      <alignment horizontal="center" vertical="center"/>
    </xf>
    <xf numFmtId="180" fontId="33" fillId="0" borderId="20" xfId="2" applyNumberFormat="1" applyFont="1" applyBorder="1" applyAlignment="1">
      <alignment horizontal="center" vertical="center"/>
    </xf>
    <xf numFmtId="180" fontId="33" fillId="0" borderId="42" xfId="2" applyNumberFormat="1" applyFont="1" applyBorder="1" applyAlignment="1">
      <alignment horizontal="center" vertical="center"/>
    </xf>
    <xf numFmtId="0" fontId="38" fillId="0" borderId="12" xfId="3" applyFont="1" applyBorder="1" applyAlignment="1">
      <alignment horizontal="left" vertical="center" wrapText="1"/>
    </xf>
    <xf numFmtId="0" fontId="38" fillId="0" borderId="13" xfId="3" applyFont="1" applyBorder="1" applyAlignment="1">
      <alignment horizontal="left" vertical="center" wrapText="1"/>
    </xf>
    <xf numFmtId="0" fontId="5" fillId="0" borderId="35" xfId="2" applyFont="1" applyBorder="1" applyAlignment="1">
      <alignment horizontal="center" vertical="center" wrapText="1"/>
    </xf>
    <xf numFmtId="0" fontId="5" fillId="0" borderId="36" xfId="2" applyFont="1" applyBorder="1" applyAlignment="1">
      <alignment horizontal="center" vertical="center" wrapText="1"/>
    </xf>
    <xf numFmtId="0" fontId="5" fillId="0" borderId="57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0" fillId="0" borderId="0" xfId="2" applyFont="1" applyAlignment="1">
      <alignment horizontal="center" vertical="center"/>
    </xf>
    <xf numFmtId="0" fontId="25" fillId="8" borderId="11" xfId="2" applyFont="1" applyFill="1" applyBorder="1" applyAlignment="1">
      <alignment horizontal="center" vertical="center"/>
    </xf>
    <xf numFmtId="0" fontId="25" fillId="8" borderId="26" xfId="2" applyFont="1" applyFill="1" applyBorder="1" applyAlignment="1">
      <alignment horizontal="center" vertical="center"/>
    </xf>
    <xf numFmtId="0" fontId="25" fillId="8" borderId="12" xfId="2" applyFont="1" applyFill="1" applyBorder="1" applyAlignment="1">
      <alignment horizontal="center"/>
    </xf>
    <xf numFmtId="0" fontId="25" fillId="8" borderId="13" xfId="2" applyFont="1" applyFill="1" applyBorder="1" applyAlignment="1">
      <alignment horizontal="center"/>
    </xf>
    <xf numFmtId="0" fontId="25" fillId="8" borderId="14" xfId="2" applyFont="1" applyFill="1" applyBorder="1" applyAlignment="1">
      <alignment horizontal="center"/>
    </xf>
    <xf numFmtId="38" fontId="36" fillId="10" borderId="30" xfId="7" applyFont="1" applyFill="1" applyBorder="1" applyAlignment="1">
      <alignment horizontal="center" vertical="center"/>
    </xf>
    <xf numFmtId="38" fontId="36" fillId="10" borderId="13" xfId="7" applyFont="1" applyFill="1" applyBorder="1" applyAlignment="1">
      <alignment horizontal="center" vertical="center"/>
    </xf>
    <xf numFmtId="38" fontId="36" fillId="10" borderId="32" xfId="7" applyFont="1" applyFill="1" applyBorder="1" applyAlignment="1">
      <alignment horizontal="center" vertical="center"/>
    </xf>
    <xf numFmtId="0" fontId="35" fillId="8" borderId="24" xfId="0" applyFont="1" applyFill="1" applyBorder="1" applyAlignment="1">
      <alignment horizontal="center" vertical="center" wrapText="1"/>
    </xf>
    <xf numFmtId="0" fontId="35" fillId="8" borderId="17" xfId="0" applyFont="1" applyFill="1" applyBorder="1" applyAlignment="1">
      <alignment horizontal="center" vertical="center" wrapText="1"/>
    </xf>
    <xf numFmtId="0" fontId="35" fillId="8" borderId="18" xfId="0" applyFont="1" applyFill="1" applyBorder="1" applyAlignment="1">
      <alignment horizontal="center" vertical="center" wrapText="1"/>
    </xf>
    <xf numFmtId="187" fontId="36" fillId="10" borderId="62" xfId="0" applyNumberFormat="1" applyFont="1" applyFill="1" applyBorder="1" applyAlignment="1">
      <alignment horizontal="center" vertical="center"/>
    </xf>
    <xf numFmtId="187" fontId="36" fillId="10" borderId="45" xfId="0" applyNumberFormat="1" applyFont="1" applyFill="1" applyBorder="1" applyAlignment="1">
      <alignment horizontal="center" vertical="center"/>
    </xf>
    <xf numFmtId="38" fontId="36" fillId="10" borderId="24" xfId="4" applyFont="1" applyFill="1" applyBorder="1" applyAlignment="1" applyProtection="1">
      <alignment horizontal="center" vertical="center"/>
    </xf>
    <xf numFmtId="38" fontId="36" fillId="10" borderId="17" xfId="4" applyFont="1" applyFill="1" applyBorder="1" applyAlignment="1" applyProtection="1">
      <alignment horizontal="center" vertical="center"/>
    </xf>
    <xf numFmtId="38" fontId="36" fillId="10" borderId="18" xfId="4" applyFont="1" applyFill="1" applyBorder="1" applyAlignment="1" applyProtection="1">
      <alignment horizontal="center" vertical="center"/>
    </xf>
    <xf numFmtId="0" fontId="35" fillId="8" borderId="23" xfId="0" applyFont="1" applyFill="1" applyBorder="1" applyAlignment="1">
      <alignment horizontal="center" vertical="center" wrapText="1"/>
    </xf>
    <xf numFmtId="0" fontId="35" fillId="8" borderId="9" xfId="0" applyFont="1" applyFill="1" applyBorder="1" applyAlignment="1">
      <alignment horizontal="center" vertical="center" wrapText="1"/>
    </xf>
    <xf numFmtId="0" fontId="35" fillId="8" borderId="16" xfId="0" applyFont="1" applyFill="1" applyBorder="1" applyAlignment="1">
      <alignment horizontal="center" vertical="center" wrapText="1"/>
    </xf>
    <xf numFmtId="0" fontId="35" fillId="8" borderId="30" xfId="0" applyFont="1" applyFill="1" applyBorder="1" applyAlignment="1">
      <alignment horizontal="center" vertical="center" wrapText="1"/>
    </xf>
    <xf numFmtId="0" fontId="35" fillId="8" borderId="13" xfId="0" applyFont="1" applyFill="1" applyBorder="1" applyAlignment="1">
      <alignment horizontal="center" vertical="center" wrapText="1"/>
    </xf>
    <xf numFmtId="0" fontId="35" fillId="8" borderId="32" xfId="0" applyFont="1" applyFill="1" applyBorder="1" applyAlignment="1">
      <alignment horizontal="center" vertical="center" wrapText="1"/>
    </xf>
    <xf numFmtId="190" fontId="36" fillId="10" borderId="23" xfId="7" applyNumberFormat="1" applyFont="1" applyFill="1" applyBorder="1" applyAlignment="1">
      <alignment horizontal="center" vertical="center"/>
    </xf>
    <xf numFmtId="190" fontId="36" fillId="10" borderId="9" xfId="7" applyNumberFormat="1" applyFont="1" applyFill="1" applyBorder="1" applyAlignment="1">
      <alignment horizontal="center" vertical="center"/>
    </xf>
    <xf numFmtId="190" fontId="36" fillId="10" borderId="23" xfId="7" applyNumberFormat="1" applyFont="1" applyFill="1" applyBorder="1" applyAlignment="1" applyProtection="1">
      <alignment horizontal="center" vertical="center"/>
    </xf>
    <xf numFmtId="190" fontId="36" fillId="10" borderId="9" xfId="7" applyNumberFormat="1" applyFont="1" applyFill="1" applyBorder="1" applyAlignment="1" applyProtection="1">
      <alignment horizontal="center" vertical="center"/>
    </xf>
    <xf numFmtId="190" fontId="36" fillId="10" borderId="16" xfId="7" applyNumberFormat="1" applyFont="1" applyFill="1" applyBorder="1" applyAlignment="1" applyProtection="1">
      <alignment horizontal="center" vertical="center"/>
    </xf>
    <xf numFmtId="0" fontId="35" fillId="8" borderId="13" xfId="0" applyFont="1" applyFill="1" applyBorder="1" applyAlignment="1">
      <alignment horizontal="center" vertical="center"/>
    </xf>
    <xf numFmtId="0" fontId="35" fillId="8" borderId="32" xfId="0" applyFont="1" applyFill="1" applyBorder="1" applyAlignment="1">
      <alignment horizontal="center" vertical="center"/>
    </xf>
    <xf numFmtId="190" fontId="36" fillId="10" borderId="16" xfId="7" applyNumberFormat="1" applyFont="1" applyFill="1" applyBorder="1" applyAlignment="1">
      <alignment horizontal="center" vertical="center"/>
    </xf>
    <xf numFmtId="38" fontId="36" fillId="0" borderId="63" xfId="7" applyFont="1" applyBorder="1" applyAlignment="1">
      <alignment horizontal="center" vertical="center"/>
    </xf>
    <xf numFmtId="38" fontId="36" fillId="0" borderId="64" xfId="7" applyFont="1" applyBorder="1" applyAlignment="1">
      <alignment horizontal="center" vertical="center"/>
    </xf>
    <xf numFmtId="38" fontId="36" fillId="0" borderId="65" xfId="7" applyFont="1" applyBorder="1" applyAlignment="1">
      <alignment horizontal="center" vertical="center"/>
    </xf>
    <xf numFmtId="0" fontId="5" fillId="8" borderId="37" xfId="0" applyFont="1" applyFill="1" applyBorder="1" applyAlignment="1">
      <alignment horizontal="center" vertical="center" wrapText="1"/>
    </xf>
    <xf numFmtId="0" fontId="5" fillId="8" borderId="38" xfId="0" applyFont="1" applyFill="1" applyBorder="1" applyAlignment="1">
      <alignment horizontal="center" vertical="center" wrapText="1"/>
    </xf>
    <xf numFmtId="178" fontId="35" fillId="10" borderId="37" xfId="0" applyNumberFormat="1" applyFont="1" applyFill="1" applyBorder="1" applyAlignment="1" applyProtection="1">
      <alignment horizontal="center" vertical="center"/>
      <protection hidden="1"/>
    </xf>
    <xf numFmtId="178" fontId="35" fillId="10" borderId="38" xfId="0" applyNumberFormat="1" applyFont="1" applyFill="1" applyBorder="1" applyAlignment="1" applyProtection="1">
      <alignment horizontal="center" vertical="center"/>
      <protection hidden="1"/>
    </xf>
    <xf numFmtId="178" fontId="35" fillId="10" borderId="39" xfId="0" applyNumberFormat="1" applyFont="1" applyFill="1" applyBorder="1" applyAlignment="1" applyProtection="1">
      <alignment horizontal="center" vertical="center"/>
      <protection hidden="1"/>
    </xf>
    <xf numFmtId="0" fontId="5" fillId="8" borderId="44" xfId="0" applyFont="1" applyFill="1" applyBorder="1" applyAlignment="1">
      <alignment horizontal="center" vertical="center"/>
    </xf>
    <xf numFmtId="0" fontId="5" fillId="8" borderId="38" xfId="0" applyFont="1" applyFill="1" applyBorder="1" applyAlignment="1">
      <alignment horizontal="center" vertical="center"/>
    </xf>
    <xf numFmtId="0" fontId="5" fillId="8" borderId="39" xfId="0" applyFont="1" applyFill="1" applyBorder="1" applyAlignment="1">
      <alignment horizontal="center" vertical="center"/>
    </xf>
    <xf numFmtId="0" fontId="52" fillId="7" borderId="0" xfId="2" applyFont="1" applyFill="1" applyAlignment="1">
      <alignment horizontal="center" vertical="center"/>
    </xf>
    <xf numFmtId="0" fontId="35" fillId="8" borderId="33" xfId="0" applyFont="1" applyFill="1" applyBorder="1" applyAlignment="1">
      <alignment horizontal="center" vertical="center"/>
    </xf>
    <xf numFmtId="0" fontId="35" fillId="8" borderId="26" xfId="0" applyFont="1" applyFill="1" applyBorder="1" applyAlignment="1">
      <alignment horizontal="center" vertical="center"/>
    </xf>
    <xf numFmtId="0" fontId="35" fillId="8" borderId="34" xfId="0" applyFont="1" applyFill="1" applyBorder="1" applyAlignment="1">
      <alignment horizontal="center" vertical="center"/>
    </xf>
    <xf numFmtId="38" fontId="36" fillId="10" borderId="33" xfId="7" applyFont="1" applyFill="1" applyBorder="1" applyAlignment="1">
      <alignment horizontal="center" vertical="center"/>
    </xf>
    <xf numFmtId="38" fontId="36" fillId="10" borderId="26" xfId="7" applyFont="1" applyFill="1" applyBorder="1" applyAlignment="1">
      <alignment horizontal="center" vertical="center"/>
    </xf>
    <xf numFmtId="38" fontId="36" fillId="10" borderId="34" xfId="7" applyFont="1" applyFill="1" applyBorder="1" applyAlignment="1">
      <alignment horizontal="center" vertical="center"/>
    </xf>
    <xf numFmtId="0" fontId="34" fillId="11" borderId="37" xfId="0" applyFont="1" applyFill="1" applyBorder="1" applyAlignment="1">
      <alignment horizontal="center" vertical="center"/>
    </xf>
    <xf numFmtId="0" fontId="34" fillId="11" borderId="38" xfId="0" applyFont="1" applyFill="1" applyBorder="1" applyAlignment="1">
      <alignment horizontal="center" vertical="center"/>
    </xf>
    <xf numFmtId="0" fontId="34" fillId="11" borderId="39" xfId="0" applyFont="1" applyFill="1" applyBorder="1" applyAlignment="1">
      <alignment horizontal="center" vertical="center"/>
    </xf>
    <xf numFmtId="0" fontId="35" fillId="8" borderId="37" xfId="0" applyFont="1" applyFill="1" applyBorder="1" applyAlignment="1">
      <alignment horizontal="center" vertical="center"/>
    </xf>
    <xf numFmtId="0" fontId="35" fillId="8" borderId="38" xfId="0" applyFont="1" applyFill="1" applyBorder="1" applyAlignment="1">
      <alignment horizontal="center" vertical="center"/>
    </xf>
    <xf numFmtId="0" fontId="35" fillId="8" borderId="39" xfId="0" applyFont="1" applyFill="1" applyBorder="1" applyAlignment="1">
      <alignment horizontal="center" vertical="center"/>
    </xf>
    <xf numFmtId="0" fontId="35" fillId="8" borderId="35" xfId="0" applyFont="1" applyFill="1" applyBorder="1" applyAlignment="1">
      <alignment horizontal="center" vertical="center"/>
    </xf>
    <xf numFmtId="0" fontId="35" fillId="8" borderId="36" xfId="0" applyFont="1" applyFill="1" applyBorder="1" applyAlignment="1">
      <alignment horizontal="center" vertical="center"/>
    </xf>
    <xf numFmtId="38" fontId="36" fillId="10" borderId="23" xfId="7" applyFont="1" applyFill="1" applyBorder="1" applyAlignment="1">
      <alignment horizontal="center" vertical="center"/>
    </xf>
    <xf numFmtId="38" fontId="36" fillId="10" borderId="9" xfId="7" applyFont="1" applyFill="1" applyBorder="1" applyAlignment="1">
      <alignment horizontal="center" vertical="center"/>
    </xf>
    <xf numFmtId="38" fontId="36" fillId="10" borderId="16" xfId="7" applyFont="1" applyFill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49" xfId="0" applyFont="1" applyBorder="1" applyAlignment="1">
      <alignment horizontal="center" vertical="center"/>
    </xf>
    <xf numFmtId="0" fontId="19" fillId="12" borderId="50" xfId="0" applyFont="1" applyFill="1" applyBorder="1" applyAlignment="1">
      <alignment horizontal="center" vertical="center"/>
    </xf>
    <xf numFmtId="0" fontId="19" fillId="12" borderId="54" xfId="0" applyFont="1" applyFill="1" applyBorder="1" applyAlignment="1">
      <alignment horizontal="center" vertical="center"/>
    </xf>
    <xf numFmtId="0" fontId="19" fillId="12" borderId="48" xfId="0" applyFont="1" applyFill="1" applyBorder="1" applyAlignment="1">
      <alignment horizontal="center" vertical="center"/>
    </xf>
    <xf numFmtId="0" fontId="19" fillId="12" borderId="30" xfId="0" applyFont="1" applyFill="1" applyBorder="1" applyAlignment="1">
      <alignment horizontal="center" vertical="center"/>
    </xf>
    <xf numFmtId="0" fontId="19" fillId="12" borderId="32" xfId="0" applyFont="1" applyFill="1" applyBorder="1" applyAlignment="1">
      <alignment horizontal="center" vertical="center"/>
    </xf>
    <xf numFmtId="0" fontId="19" fillId="12" borderId="43" xfId="0" applyFont="1" applyFill="1" applyBorder="1" applyAlignment="1">
      <alignment horizontal="center" vertical="center"/>
    </xf>
    <xf numFmtId="0" fontId="19" fillId="12" borderId="51" xfId="0" applyFont="1" applyFill="1" applyBorder="1" applyAlignment="1">
      <alignment horizontal="center" vertical="center"/>
    </xf>
    <xf numFmtId="0" fontId="19" fillId="12" borderId="42" xfId="0" applyFont="1" applyFill="1" applyBorder="1" applyAlignment="1">
      <alignment horizontal="center" vertical="center"/>
    </xf>
    <xf numFmtId="0" fontId="19" fillId="12" borderId="20" xfId="0" applyFont="1" applyFill="1" applyBorder="1" applyAlignment="1">
      <alignment horizontal="center" vertical="center"/>
    </xf>
    <xf numFmtId="0" fontId="19" fillId="3" borderId="42" xfId="0" applyFont="1" applyFill="1" applyBorder="1" applyAlignment="1">
      <alignment horizontal="center" vertical="center"/>
    </xf>
    <xf numFmtId="0" fontId="19" fillId="3" borderId="20" xfId="0" applyFont="1" applyFill="1" applyBorder="1" applyAlignment="1">
      <alignment horizontal="center" vertical="center"/>
    </xf>
    <xf numFmtId="0" fontId="57" fillId="12" borderId="50" xfId="0" applyFont="1" applyFill="1" applyBorder="1" applyAlignment="1">
      <alignment horizontal="center" vertical="center"/>
    </xf>
    <xf numFmtId="0" fontId="57" fillId="12" borderId="54" xfId="0" applyFont="1" applyFill="1" applyBorder="1" applyAlignment="1">
      <alignment horizontal="center" vertical="center"/>
    </xf>
    <xf numFmtId="0" fontId="57" fillId="12" borderId="56" xfId="0" applyFont="1" applyFill="1" applyBorder="1" applyAlignment="1">
      <alignment horizontal="center" vertical="center"/>
    </xf>
    <xf numFmtId="0" fontId="57" fillId="12" borderId="48" xfId="0" applyFont="1" applyFill="1" applyBorder="1" applyAlignment="1">
      <alignment horizontal="center" vertical="center"/>
    </xf>
    <xf numFmtId="0" fontId="58" fillId="0" borderId="25" xfId="0" applyFont="1" applyBorder="1" applyAlignment="1">
      <alignment horizontal="center" vertical="center"/>
    </xf>
    <xf numFmtId="0" fontId="58" fillId="0" borderId="51" xfId="0" applyFont="1" applyBorder="1" applyAlignment="1">
      <alignment horizontal="center" vertical="center"/>
    </xf>
    <xf numFmtId="0" fontId="38" fillId="12" borderId="2" xfId="0" applyFont="1" applyFill="1" applyBorder="1" applyAlignment="1">
      <alignment horizontal="center" vertical="center"/>
    </xf>
    <xf numFmtId="0" fontId="38" fillId="12" borderId="1" xfId="0" applyFont="1" applyFill="1" applyBorder="1" applyAlignment="1">
      <alignment horizontal="center" vertical="center"/>
    </xf>
    <xf numFmtId="0" fontId="38" fillId="12" borderId="3" xfId="0" applyFont="1" applyFill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103" xfId="0" applyFont="1" applyBorder="1" applyAlignment="1">
      <alignment horizontal="center" vertical="center"/>
    </xf>
    <xf numFmtId="0" fontId="5" fillId="0" borderId="2" xfId="2" applyFont="1" applyBorder="1" applyAlignment="1">
      <alignment horizontal="left" vertical="top" wrapText="1"/>
    </xf>
    <xf numFmtId="0" fontId="5" fillId="0" borderId="1" xfId="2" applyFont="1" applyBorder="1" applyAlignment="1">
      <alignment horizontal="left" vertical="top" wrapText="1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75" xfId="2" applyFont="1" applyBorder="1" applyAlignment="1">
      <alignment horizontal="left" vertical="center"/>
    </xf>
    <xf numFmtId="0" fontId="35" fillId="0" borderId="88" xfId="2" applyFont="1" applyBorder="1" applyAlignment="1">
      <alignment horizontal="center" vertical="center"/>
    </xf>
    <xf numFmtId="0" fontId="35" fillId="0" borderId="89" xfId="2" applyFont="1" applyBorder="1" applyAlignment="1">
      <alignment horizontal="center" vertical="center"/>
    </xf>
    <xf numFmtId="0" fontId="35" fillId="0" borderId="90" xfId="2" applyFont="1" applyBorder="1" applyAlignment="1">
      <alignment horizontal="center" vertical="center"/>
    </xf>
    <xf numFmtId="0" fontId="35" fillId="0" borderId="66" xfId="2" applyFont="1" applyBorder="1" applyAlignment="1">
      <alignment horizontal="center" vertical="center"/>
    </xf>
    <xf numFmtId="0" fontId="35" fillId="0" borderId="67" xfId="2" applyFont="1" applyBorder="1" applyAlignment="1">
      <alignment horizontal="center" vertical="center"/>
    </xf>
    <xf numFmtId="0" fontId="35" fillId="0" borderId="68" xfId="2" applyFont="1" applyBorder="1" applyAlignment="1">
      <alignment horizontal="center" vertical="center"/>
    </xf>
    <xf numFmtId="0" fontId="51" fillId="14" borderId="35" xfId="2" applyFont="1" applyFill="1" applyBorder="1" applyAlignment="1">
      <alignment horizontal="center" vertical="center"/>
    </xf>
    <xf numFmtId="0" fontId="51" fillId="14" borderId="36" xfId="2" applyFont="1" applyFill="1" applyBorder="1" applyAlignment="1">
      <alignment horizontal="center" vertical="center"/>
    </xf>
    <xf numFmtId="0" fontId="51" fillId="14" borderId="57" xfId="2" applyFont="1" applyFill="1" applyBorder="1" applyAlignment="1">
      <alignment horizontal="center" vertical="center"/>
    </xf>
    <xf numFmtId="0" fontId="51" fillId="14" borderId="35" xfId="2" applyFont="1" applyFill="1" applyBorder="1" applyAlignment="1">
      <alignment horizontal="center" vertical="center" shrinkToFit="1"/>
    </xf>
    <xf numFmtId="0" fontId="51" fillId="14" borderId="36" xfId="2" applyFont="1" applyFill="1" applyBorder="1" applyAlignment="1">
      <alignment horizontal="center" vertical="center" shrinkToFit="1"/>
    </xf>
    <xf numFmtId="0" fontId="51" fillId="14" borderId="57" xfId="2" applyFont="1" applyFill="1" applyBorder="1" applyAlignment="1">
      <alignment horizontal="center" vertical="center" shrinkToFit="1"/>
    </xf>
    <xf numFmtId="0" fontId="51" fillId="15" borderId="35" xfId="2" applyFont="1" applyFill="1" applyBorder="1" applyAlignment="1">
      <alignment horizontal="center" vertical="center"/>
    </xf>
    <xf numFmtId="0" fontId="51" fillId="15" borderId="36" xfId="2" applyFont="1" applyFill="1" applyBorder="1" applyAlignment="1">
      <alignment horizontal="center" vertical="center"/>
    </xf>
    <xf numFmtId="0" fontId="51" fillId="15" borderId="57" xfId="2" applyFont="1" applyFill="1" applyBorder="1" applyAlignment="1">
      <alignment horizontal="center" vertical="center"/>
    </xf>
    <xf numFmtId="0" fontId="5" fillId="0" borderId="99" xfId="2" applyFont="1" applyBorder="1" applyAlignment="1">
      <alignment horizontal="left" vertical="center"/>
    </xf>
    <xf numFmtId="0" fontId="5" fillId="0" borderId="100" xfId="2" applyFont="1" applyBorder="1" applyAlignment="1">
      <alignment horizontal="left" vertical="center"/>
    </xf>
    <xf numFmtId="0" fontId="5" fillId="0" borderId="101" xfId="2" applyFont="1" applyBorder="1" applyAlignment="1">
      <alignment horizontal="left" vertical="center"/>
    </xf>
    <xf numFmtId="0" fontId="5" fillId="0" borderId="102" xfId="2" applyFont="1" applyBorder="1" applyAlignment="1">
      <alignment horizontal="left" vertical="center"/>
    </xf>
    <xf numFmtId="0" fontId="51" fillId="11" borderId="35" xfId="2" applyFont="1" applyFill="1" applyBorder="1" applyAlignment="1">
      <alignment horizontal="center" vertical="center"/>
    </xf>
    <xf numFmtId="0" fontId="51" fillId="11" borderId="36" xfId="2" applyFont="1" applyFill="1" applyBorder="1" applyAlignment="1">
      <alignment horizontal="center" vertical="center"/>
    </xf>
    <xf numFmtId="0" fontId="51" fillId="11" borderId="57" xfId="2" applyFont="1" applyFill="1" applyBorder="1" applyAlignment="1">
      <alignment horizontal="center" vertical="center"/>
    </xf>
    <xf numFmtId="0" fontId="35" fillId="0" borderId="77" xfId="2" applyFont="1" applyBorder="1" applyAlignment="1">
      <alignment horizontal="center" vertical="center"/>
    </xf>
    <xf numFmtId="0" fontId="35" fillId="0" borderId="78" xfId="2" applyFont="1" applyBorder="1" applyAlignment="1">
      <alignment horizontal="center" vertical="center"/>
    </xf>
    <xf numFmtId="0" fontId="35" fillId="0" borderId="79" xfId="2" applyFont="1" applyBorder="1" applyAlignment="1">
      <alignment horizontal="center" vertical="center"/>
    </xf>
  </cellXfs>
  <cellStyles count="8">
    <cellStyle name="パーセント" xfId="1" builtinId="5"/>
    <cellStyle name="桁区切り" xfId="7" builtinId="6"/>
    <cellStyle name="桁区切り 2" xfId="4" xr:uid="{80046BDA-8E4B-4A2B-8562-624A27B86593}"/>
    <cellStyle name="標準" xfId="0" builtinId="0"/>
    <cellStyle name="標準 2" xfId="2" xr:uid="{E1616A08-7ADD-4A3D-A883-7613833228C5}"/>
    <cellStyle name="標準 2 2" xfId="3" xr:uid="{D9A21721-4021-446C-AE2A-F570E627B6C6}"/>
    <cellStyle name="標準 2 3" xfId="5" xr:uid="{82F4A8AB-F4BF-401A-889F-AFC103FE6C54}"/>
    <cellStyle name="標準 3" xfId="6" xr:uid="{A389CAF4-9B99-4FF1-A7AD-85E10F4FE1B4}"/>
  </cellStyles>
  <dxfs count="20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D2E6FA"/>
      </font>
    </dxf>
  </dxfs>
  <tableStyles count="0" defaultTableStyle="TableStyleMedium2" defaultPivotStyle="PivotStyleLight16"/>
  <colors>
    <mruColors>
      <color rgb="FFD2E6B4"/>
      <color rgb="FFD2E6FA"/>
      <color rgb="FF0000CC"/>
      <color rgb="FFCCCCFF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'4-1　既存設備_計算シート'!$A$28" lockText="1" noThreeD="1"/>
</file>

<file path=xl/ctrlProps/ctrlProp2.xml><?xml version="1.0" encoding="utf-8"?>
<formControlPr xmlns="http://schemas.microsoft.com/office/spreadsheetml/2009/9/main" objectType="CheckBox" fmlaLink="'4-1　既存設備_計算シート'!$A$31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fmlaLink="$O$7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394200</xdr:colOff>
      <xdr:row>5</xdr:row>
      <xdr:rowOff>44700</xdr:rowOff>
    </xdr:from>
    <xdr:to>
      <xdr:col>2</xdr:col>
      <xdr:colOff>394200</xdr:colOff>
      <xdr:row>7</xdr:row>
      <xdr:rowOff>0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6F5422B2-A43C-4145-9EB8-389FE6AF5079}"/>
            </a:ext>
          </a:extLst>
        </xdr:cNvPr>
        <xdr:cNvCxnSpPr/>
      </xdr:nvCxnSpPr>
      <xdr:spPr>
        <a:xfrm>
          <a:off x="1765800" y="1540125"/>
          <a:ext cx="0" cy="45060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headEnd type="none" w="med" len="med"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0</xdr:rowOff>
    </xdr:from>
    <xdr:to>
      <xdr:col>4</xdr:col>
      <xdr:colOff>102600</xdr:colOff>
      <xdr:row>5</xdr:row>
      <xdr:rowOff>44700</xdr:rowOff>
    </xdr:to>
    <xdr:sp macro="" textlink="">
      <xdr:nvSpPr>
        <xdr:cNvPr id="3" name="フローチャート: 代替処理 2">
          <a:extLst>
            <a:ext uri="{FF2B5EF4-FFF2-40B4-BE49-F238E27FC236}">
              <a16:creationId xmlns:a16="http://schemas.microsoft.com/office/drawing/2014/main" id="{D2E52ED1-4124-4B57-98F8-D449EFE02226}"/>
            </a:ext>
          </a:extLst>
        </xdr:cNvPr>
        <xdr:cNvSpPr/>
      </xdr:nvSpPr>
      <xdr:spPr>
        <a:xfrm>
          <a:off x="685800" y="1000125"/>
          <a:ext cx="2160000" cy="540000"/>
        </a:xfrm>
        <a:prstGeom prst="flowChartAlternateProcess">
          <a:avLst/>
        </a:prstGeom>
        <a:solidFill>
          <a:srgbClr val="CCFFCC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スタート</a:t>
          </a:r>
        </a:p>
      </xdr:txBody>
    </xdr:sp>
    <xdr:clientData/>
  </xdr:twoCellAnchor>
  <xdr:twoCellAnchor>
    <xdr:from>
      <xdr:col>6</xdr:col>
      <xdr:colOff>394200</xdr:colOff>
      <xdr:row>44</xdr:row>
      <xdr:rowOff>89400</xdr:rowOff>
    </xdr:from>
    <xdr:to>
      <xdr:col>6</xdr:col>
      <xdr:colOff>394200</xdr:colOff>
      <xdr:row>44</xdr:row>
      <xdr:rowOff>89400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E50E29E9-E4E2-4B00-97ED-CEC6F454B633}"/>
            </a:ext>
          </a:extLst>
        </xdr:cNvPr>
        <xdr:cNvCxnSpPr>
          <a:cxnSpLocks/>
        </xdr:cNvCxnSpPr>
      </xdr:nvCxnSpPr>
      <xdr:spPr>
        <a:xfrm>
          <a:off x="4509000" y="10995525"/>
          <a:ext cx="0" cy="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prstDash val="solid"/>
          <a:tailEnd type="none" w="lg" len="lg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371475</xdr:colOff>
      <xdr:row>11</xdr:row>
      <xdr:rowOff>224700</xdr:rowOff>
    </xdr:from>
    <xdr:to>
      <xdr:col>2</xdr:col>
      <xdr:colOff>375150</xdr:colOff>
      <xdr:row>15</xdr:row>
      <xdr:rowOff>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E91FEFF4-EB30-4FD7-991F-43CCFE29A3E2}"/>
            </a:ext>
          </a:extLst>
        </xdr:cNvPr>
        <xdr:cNvCxnSpPr/>
      </xdr:nvCxnSpPr>
      <xdr:spPr>
        <a:xfrm flipH="1">
          <a:off x="1743075" y="3206025"/>
          <a:ext cx="3675" cy="76590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headEnd type="none" w="med" len="med"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27</xdr:row>
      <xdr:rowOff>152400</xdr:rowOff>
    </xdr:from>
    <xdr:to>
      <xdr:col>2</xdr:col>
      <xdr:colOff>342900</xdr:colOff>
      <xdr:row>31</xdr:row>
      <xdr:rowOff>19050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EF67AE0D-09A5-4A2E-BAED-A35F59ADA94D}"/>
            </a:ext>
          </a:extLst>
        </xdr:cNvPr>
        <xdr:cNvCxnSpPr>
          <a:cxnSpLocks/>
        </xdr:cNvCxnSpPr>
      </xdr:nvCxnSpPr>
      <xdr:spPr>
        <a:xfrm>
          <a:off x="1714500" y="6848475"/>
          <a:ext cx="0" cy="85725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headEnd type="none" w="med" len="med"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521475</xdr:colOff>
      <xdr:row>20</xdr:row>
      <xdr:rowOff>22725</xdr:rowOff>
    </xdr:from>
    <xdr:to>
      <xdr:col>12</xdr:col>
      <xdr:colOff>654675</xdr:colOff>
      <xdr:row>20</xdr:row>
      <xdr:rowOff>22725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6313ED7C-B37F-4EAC-92FF-DD403ABA790A}"/>
            </a:ext>
          </a:extLst>
        </xdr:cNvPr>
        <xdr:cNvCxnSpPr>
          <a:cxnSpLocks/>
        </xdr:cNvCxnSpPr>
      </xdr:nvCxnSpPr>
      <xdr:spPr>
        <a:xfrm flipV="1">
          <a:off x="4636275" y="5232900"/>
          <a:ext cx="4248000" cy="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prstDash val="solid"/>
          <a:headEnd type="none" w="med" len="med"/>
          <a:tailEnd type="triangl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</xdr:row>
      <xdr:rowOff>19050</xdr:rowOff>
    </xdr:from>
    <xdr:to>
      <xdr:col>6</xdr:col>
      <xdr:colOff>531000</xdr:colOff>
      <xdr:row>45</xdr:row>
      <xdr:rowOff>0</xdr:rowOff>
    </xdr:to>
    <xdr:sp macro="" textlink="">
      <xdr:nvSpPr>
        <xdr:cNvPr id="8" name="フローチャート: 代替処理 7">
          <a:extLst>
            <a:ext uri="{FF2B5EF4-FFF2-40B4-BE49-F238E27FC236}">
              <a16:creationId xmlns:a16="http://schemas.microsoft.com/office/drawing/2014/main" id="{36299E55-5B3A-41A5-85CE-C3BCFCCF6329}"/>
            </a:ext>
          </a:extLst>
        </xdr:cNvPr>
        <xdr:cNvSpPr/>
      </xdr:nvSpPr>
      <xdr:spPr>
        <a:xfrm>
          <a:off x="685800" y="9686925"/>
          <a:ext cx="3960000" cy="1466850"/>
        </a:xfrm>
        <a:prstGeom prst="flowChartAlternateProcess">
          <a:avLst/>
        </a:prstGeom>
        <a:solidFill>
          <a:srgbClr val="CCFFCC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変圧器の効果算定ツールを利用できます</a:t>
          </a:r>
          <a:endParaRPr kumimoji="1" lang="en-US" altLang="ja-JP" sz="1600" b="1" cap="none" spc="0" baseline="0">
            <a:ln w="0"/>
            <a:solidFill>
              <a:schemeClr val="tx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ctr"/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【2-1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 性能情報入力シート</a:t>
          </a:r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】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および</a:t>
          </a:r>
          <a:endParaRPr kumimoji="1" lang="en-US" altLang="ja-JP" sz="1600" b="1" cap="none" spc="0" baseline="0">
            <a:ln w="0"/>
            <a:solidFill>
              <a:schemeClr val="tx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ctr"/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【2-2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 電力使用量入力シート</a:t>
          </a:r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】</a:t>
          </a:r>
        </a:p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を入力してください</a:t>
          </a:r>
        </a:p>
      </xdr:txBody>
    </xdr:sp>
    <xdr:clientData/>
  </xdr:twoCellAnchor>
  <xdr:twoCellAnchor>
    <xdr:from>
      <xdr:col>8</xdr:col>
      <xdr:colOff>171450</xdr:colOff>
      <xdr:row>39</xdr:row>
      <xdr:rowOff>19050</xdr:rowOff>
    </xdr:from>
    <xdr:to>
      <xdr:col>14</xdr:col>
      <xdr:colOff>16650</xdr:colOff>
      <xdr:row>43</xdr:row>
      <xdr:rowOff>108450</xdr:rowOff>
    </xdr:to>
    <xdr:sp macro="" textlink="">
      <xdr:nvSpPr>
        <xdr:cNvPr id="9" name="フローチャート: 代替処理 8">
          <a:extLst>
            <a:ext uri="{FF2B5EF4-FFF2-40B4-BE49-F238E27FC236}">
              <a16:creationId xmlns:a16="http://schemas.microsoft.com/office/drawing/2014/main" id="{E03F96D4-19E7-49D9-AC57-DD3C05112470}"/>
            </a:ext>
          </a:extLst>
        </xdr:cNvPr>
        <xdr:cNvSpPr/>
      </xdr:nvSpPr>
      <xdr:spPr>
        <a:xfrm>
          <a:off x="5657850" y="9686925"/>
          <a:ext cx="3960000" cy="1080000"/>
        </a:xfrm>
        <a:prstGeom prst="flowChartAlternateProcess">
          <a:avLst/>
        </a:prstGeom>
        <a:solidFill>
          <a:srgbClr val="CCFFCC"/>
        </a:solidFill>
        <a:ln w="12700" cap="flat" cmpd="sng" algn="ctr">
          <a:solidFill>
            <a:srgbClr val="E7E6E6">
              <a:lumMod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 i="0" baseline="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CO2</a:t>
          </a:r>
          <a:r>
            <a:rPr kumimoji="1" lang="ja-JP" altLang="ja-JP" sz="1600" b="1" i="0" baseline="0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削減対策の効果算定</a:t>
          </a:r>
          <a:r>
            <a:rPr kumimoji="1" lang="ja-JP" altLang="en-US" sz="1600" b="1" i="0" u="none" strike="noStrike" kern="0" cap="none" spc="0" normalizeH="0" baseline="0" noProof="0">
              <a:ln w="0"/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ガイドライン等を参照し、計算してください</a:t>
          </a:r>
          <a:endParaRPr kumimoji="1" lang="en-US" altLang="ja-JP" sz="1600" b="1" i="0" u="none" strike="noStrike" kern="0" cap="none" spc="0" normalizeH="0" baseline="0" noProof="0">
            <a:ln w="0"/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454800</xdr:colOff>
      <xdr:row>8</xdr:row>
      <xdr:rowOff>226647</xdr:rowOff>
    </xdr:from>
    <xdr:to>
      <xdr:col>12</xdr:col>
      <xdr:colOff>676276</xdr:colOff>
      <xdr:row>39</xdr:row>
      <xdr:rowOff>28574</xdr:rowOff>
    </xdr:to>
    <xdr:cxnSp macro="">
      <xdr:nvCxnSpPr>
        <xdr:cNvPr id="10" name="コネクタ: カギ線 9">
          <a:extLst>
            <a:ext uri="{FF2B5EF4-FFF2-40B4-BE49-F238E27FC236}">
              <a16:creationId xmlns:a16="http://schemas.microsoft.com/office/drawing/2014/main" id="{417FC410-0FAE-4A33-BB37-69BDE0D1CFC0}"/>
            </a:ext>
          </a:extLst>
        </xdr:cNvPr>
        <xdr:cNvCxnSpPr>
          <a:cxnSpLocks/>
        </xdr:cNvCxnSpPr>
      </xdr:nvCxnSpPr>
      <xdr:spPr>
        <a:xfrm rot="16200000" flipH="1">
          <a:off x="3122024" y="3912598"/>
          <a:ext cx="7231427" cy="4336276"/>
        </a:xfrm>
        <a:prstGeom prst="bentConnector3">
          <a:avLst>
            <a:gd name="adj1" fmla="val 475"/>
          </a:avLst>
        </a:prstGeom>
        <a:ln w="57150">
          <a:solidFill>
            <a:schemeClr val="bg2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685799</xdr:colOff>
      <xdr:row>7</xdr:row>
      <xdr:rowOff>0</xdr:rowOff>
    </xdr:from>
    <xdr:to>
      <xdr:col>8</xdr:col>
      <xdr:colOff>9525</xdr:colOff>
      <xdr:row>11</xdr:row>
      <xdr:rowOff>247649</xdr:rowOff>
    </xdr:to>
    <xdr:sp macro="" textlink="">
      <xdr:nvSpPr>
        <xdr:cNvPr id="11" name="フローチャート: 代替処理 10">
          <a:extLst>
            <a:ext uri="{FF2B5EF4-FFF2-40B4-BE49-F238E27FC236}">
              <a16:creationId xmlns:a16="http://schemas.microsoft.com/office/drawing/2014/main" id="{6C0C4B02-2C14-42E1-A7F9-70A525AAE5F6}"/>
            </a:ext>
          </a:extLst>
        </xdr:cNvPr>
        <xdr:cNvSpPr/>
      </xdr:nvSpPr>
      <xdr:spPr>
        <a:xfrm>
          <a:off x="685799" y="1990725"/>
          <a:ext cx="4810126" cy="1238249"/>
        </a:xfrm>
        <a:prstGeom prst="flowChartAlternateProcess">
          <a:avLst/>
        </a:prstGeom>
        <a:solidFill>
          <a:srgbClr val="CCECFF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現在及び導入予定の変圧器は、定格一次電圧が</a:t>
          </a:r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600V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を超え、</a:t>
          </a:r>
          <a:r>
            <a:rPr kumimoji="1" lang="en-US" altLang="ja-JP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7000V</a:t>
          </a:r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以下の変圧器でかつ交流の電路に使用される油入変圧器・モールド変圧器である。</a:t>
          </a:r>
          <a:endParaRPr kumimoji="1" lang="en-US" altLang="ja-JP" sz="1600" b="1" cap="none" spc="0" baseline="0">
            <a:ln w="0"/>
            <a:solidFill>
              <a:schemeClr val="tx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ctr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（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Arial" panose="020B0604020202020204" pitchFamily="34" charset="0"/>
            </a:rPr>
            <a:t>省エネ法トップランナー制度対象同等品）</a:t>
          </a:r>
          <a:endParaRPr kumimoji="1" lang="en-US" altLang="ja-JP" sz="1200" b="0" cap="none" spc="0" baseline="0">
            <a:ln w="0"/>
            <a:solidFill>
              <a:schemeClr val="tx1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675911</xdr:colOff>
      <xdr:row>15</xdr:row>
      <xdr:rowOff>0</xdr:rowOff>
    </xdr:from>
    <xdr:to>
      <xdr:col>10</xdr:col>
      <xdr:colOff>9525</xdr:colOff>
      <xdr:row>28</xdr:row>
      <xdr:rowOff>0</xdr:rowOff>
    </xdr:to>
    <xdr:sp macro="" textlink="">
      <xdr:nvSpPr>
        <xdr:cNvPr id="12" name="フローチャート: 代替処理 6">
          <a:extLst>
            <a:ext uri="{FF2B5EF4-FFF2-40B4-BE49-F238E27FC236}">
              <a16:creationId xmlns:a16="http://schemas.microsoft.com/office/drawing/2014/main" id="{65230C42-D937-41B1-BD96-D5FC4B958517}"/>
            </a:ext>
          </a:extLst>
        </xdr:cNvPr>
        <xdr:cNvSpPr/>
      </xdr:nvSpPr>
      <xdr:spPr>
        <a:xfrm>
          <a:off x="675911" y="3971925"/>
          <a:ext cx="6191614" cy="2971800"/>
        </a:xfrm>
        <a:custGeom>
          <a:avLst/>
          <a:gdLst>
            <a:gd name="connsiteX0" fmla="*/ 0 w 3940950"/>
            <a:gd name="connsiteY0" fmla="*/ 339075 h 2034450"/>
            <a:gd name="connsiteX1" fmla="*/ 339075 w 3940950"/>
            <a:gd name="connsiteY1" fmla="*/ 0 h 2034450"/>
            <a:gd name="connsiteX2" fmla="*/ 3601875 w 3940950"/>
            <a:gd name="connsiteY2" fmla="*/ 0 h 2034450"/>
            <a:gd name="connsiteX3" fmla="*/ 3940950 w 3940950"/>
            <a:gd name="connsiteY3" fmla="*/ 339075 h 2034450"/>
            <a:gd name="connsiteX4" fmla="*/ 3940950 w 3940950"/>
            <a:gd name="connsiteY4" fmla="*/ 1695375 h 2034450"/>
            <a:gd name="connsiteX5" fmla="*/ 3601875 w 3940950"/>
            <a:gd name="connsiteY5" fmla="*/ 2034450 h 2034450"/>
            <a:gd name="connsiteX6" fmla="*/ 339075 w 3940950"/>
            <a:gd name="connsiteY6" fmla="*/ 2034450 h 2034450"/>
            <a:gd name="connsiteX7" fmla="*/ 0 w 3940950"/>
            <a:gd name="connsiteY7" fmla="*/ 1695375 h 2034450"/>
            <a:gd name="connsiteX8" fmla="*/ 0 w 3940950"/>
            <a:gd name="connsiteY8" fmla="*/ 339075 h 2034450"/>
            <a:gd name="connsiteX0" fmla="*/ 0 w 3940950"/>
            <a:gd name="connsiteY0" fmla="*/ 339075 h 2034450"/>
            <a:gd name="connsiteX1" fmla="*/ 205725 w 3940950"/>
            <a:gd name="connsiteY1" fmla="*/ 0 h 2034450"/>
            <a:gd name="connsiteX2" fmla="*/ 3601875 w 3940950"/>
            <a:gd name="connsiteY2" fmla="*/ 0 h 2034450"/>
            <a:gd name="connsiteX3" fmla="*/ 3940950 w 3940950"/>
            <a:gd name="connsiteY3" fmla="*/ 339075 h 2034450"/>
            <a:gd name="connsiteX4" fmla="*/ 3940950 w 3940950"/>
            <a:gd name="connsiteY4" fmla="*/ 1695375 h 2034450"/>
            <a:gd name="connsiteX5" fmla="*/ 3601875 w 3940950"/>
            <a:gd name="connsiteY5" fmla="*/ 2034450 h 2034450"/>
            <a:gd name="connsiteX6" fmla="*/ 339075 w 3940950"/>
            <a:gd name="connsiteY6" fmla="*/ 2034450 h 2034450"/>
            <a:gd name="connsiteX7" fmla="*/ 0 w 3940950"/>
            <a:gd name="connsiteY7" fmla="*/ 1695375 h 2034450"/>
            <a:gd name="connsiteX8" fmla="*/ 0 w 3940950"/>
            <a:gd name="connsiteY8" fmla="*/ 339075 h 2034450"/>
            <a:gd name="connsiteX0" fmla="*/ 0 w 3944257"/>
            <a:gd name="connsiteY0" fmla="*/ 339075 h 2034450"/>
            <a:gd name="connsiteX1" fmla="*/ 205725 w 3944257"/>
            <a:gd name="connsiteY1" fmla="*/ 0 h 2034450"/>
            <a:gd name="connsiteX2" fmla="*/ 3792375 w 3944257"/>
            <a:gd name="connsiteY2" fmla="*/ 0 h 2034450"/>
            <a:gd name="connsiteX3" fmla="*/ 3940950 w 3944257"/>
            <a:gd name="connsiteY3" fmla="*/ 339075 h 2034450"/>
            <a:gd name="connsiteX4" fmla="*/ 3940950 w 3944257"/>
            <a:gd name="connsiteY4" fmla="*/ 1695375 h 2034450"/>
            <a:gd name="connsiteX5" fmla="*/ 3601875 w 3944257"/>
            <a:gd name="connsiteY5" fmla="*/ 2034450 h 2034450"/>
            <a:gd name="connsiteX6" fmla="*/ 339075 w 3944257"/>
            <a:gd name="connsiteY6" fmla="*/ 2034450 h 2034450"/>
            <a:gd name="connsiteX7" fmla="*/ 0 w 3944257"/>
            <a:gd name="connsiteY7" fmla="*/ 1695375 h 2034450"/>
            <a:gd name="connsiteX8" fmla="*/ 0 w 3944257"/>
            <a:gd name="connsiteY8" fmla="*/ 339075 h 2034450"/>
            <a:gd name="connsiteX0" fmla="*/ 0 w 3950475"/>
            <a:gd name="connsiteY0" fmla="*/ 339075 h 2034450"/>
            <a:gd name="connsiteX1" fmla="*/ 205725 w 3950475"/>
            <a:gd name="connsiteY1" fmla="*/ 0 h 2034450"/>
            <a:gd name="connsiteX2" fmla="*/ 3792375 w 3950475"/>
            <a:gd name="connsiteY2" fmla="*/ 0 h 2034450"/>
            <a:gd name="connsiteX3" fmla="*/ 3940950 w 3950475"/>
            <a:gd name="connsiteY3" fmla="*/ 339075 h 2034450"/>
            <a:gd name="connsiteX4" fmla="*/ 3950475 w 3950475"/>
            <a:gd name="connsiteY4" fmla="*/ 1847775 h 2034450"/>
            <a:gd name="connsiteX5" fmla="*/ 3601875 w 3950475"/>
            <a:gd name="connsiteY5" fmla="*/ 2034450 h 2034450"/>
            <a:gd name="connsiteX6" fmla="*/ 339075 w 3950475"/>
            <a:gd name="connsiteY6" fmla="*/ 2034450 h 2034450"/>
            <a:gd name="connsiteX7" fmla="*/ 0 w 3950475"/>
            <a:gd name="connsiteY7" fmla="*/ 1695375 h 2034450"/>
            <a:gd name="connsiteX8" fmla="*/ 0 w 3950475"/>
            <a:gd name="connsiteY8" fmla="*/ 339075 h 2034450"/>
            <a:gd name="connsiteX0" fmla="*/ 0 w 3950475"/>
            <a:gd name="connsiteY0" fmla="*/ 339075 h 2034450"/>
            <a:gd name="connsiteX1" fmla="*/ 205725 w 3950475"/>
            <a:gd name="connsiteY1" fmla="*/ 0 h 2034450"/>
            <a:gd name="connsiteX2" fmla="*/ 3792375 w 3950475"/>
            <a:gd name="connsiteY2" fmla="*/ 0 h 2034450"/>
            <a:gd name="connsiteX3" fmla="*/ 3940950 w 3950475"/>
            <a:gd name="connsiteY3" fmla="*/ 339075 h 2034450"/>
            <a:gd name="connsiteX4" fmla="*/ 3950475 w 3950475"/>
            <a:gd name="connsiteY4" fmla="*/ 1847775 h 2034450"/>
            <a:gd name="connsiteX5" fmla="*/ 3601875 w 3950475"/>
            <a:gd name="connsiteY5" fmla="*/ 2034450 h 2034450"/>
            <a:gd name="connsiteX6" fmla="*/ 339075 w 3950475"/>
            <a:gd name="connsiteY6" fmla="*/ 2034450 h 2034450"/>
            <a:gd name="connsiteX7" fmla="*/ 28575 w 3950475"/>
            <a:gd name="connsiteY7" fmla="*/ 1828725 h 2034450"/>
            <a:gd name="connsiteX8" fmla="*/ 0 w 3950475"/>
            <a:gd name="connsiteY8" fmla="*/ 339075 h 2034450"/>
            <a:gd name="connsiteX0" fmla="*/ 0 w 3950475"/>
            <a:gd name="connsiteY0" fmla="*/ 339075 h 2034450"/>
            <a:gd name="connsiteX1" fmla="*/ 205725 w 3950475"/>
            <a:gd name="connsiteY1" fmla="*/ 0 h 2034450"/>
            <a:gd name="connsiteX2" fmla="*/ 3792375 w 3950475"/>
            <a:gd name="connsiteY2" fmla="*/ 0 h 2034450"/>
            <a:gd name="connsiteX3" fmla="*/ 3940950 w 3950475"/>
            <a:gd name="connsiteY3" fmla="*/ 339075 h 2034450"/>
            <a:gd name="connsiteX4" fmla="*/ 3950475 w 3950475"/>
            <a:gd name="connsiteY4" fmla="*/ 1847775 h 2034450"/>
            <a:gd name="connsiteX5" fmla="*/ 3601875 w 3950475"/>
            <a:gd name="connsiteY5" fmla="*/ 2034450 h 2034450"/>
            <a:gd name="connsiteX6" fmla="*/ 339075 w 3950475"/>
            <a:gd name="connsiteY6" fmla="*/ 2034450 h 2034450"/>
            <a:gd name="connsiteX7" fmla="*/ 0 w 3950475"/>
            <a:gd name="connsiteY7" fmla="*/ 1828725 h 2034450"/>
            <a:gd name="connsiteX8" fmla="*/ 0 w 3950475"/>
            <a:gd name="connsiteY8" fmla="*/ 339075 h 2034450"/>
            <a:gd name="connsiteX0" fmla="*/ 226 w 3950701"/>
            <a:gd name="connsiteY0" fmla="*/ 339075 h 2034450"/>
            <a:gd name="connsiteX1" fmla="*/ 205951 w 3950701"/>
            <a:gd name="connsiteY1" fmla="*/ 0 h 2034450"/>
            <a:gd name="connsiteX2" fmla="*/ 3792601 w 3950701"/>
            <a:gd name="connsiteY2" fmla="*/ 0 h 2034450"/>
            <a:gd name="connsiteX3" fmla="*/ 3941176 w 3950701"/>
            <a:gd name="connsiteY3" fmla="*/ 339075 h 2034450"/>
            <a:gd name="connsiteX4" fmla="*/ 3950701 w 3950701"/>
            <a:gd name="connsiteY4" fmla="*/ 1847775 h 2034450"/>
            <a:gd name="connsiteX5" fmla="*/ 3602101 w 3950701"/>
            <a:gd name="connsiteY5" fmla="*/ 2034450 h 2034450"/>
            <a:gd name="connsiteX6" fmla="*/ 173712 w 3950701"/>
            <a:gd name="connsiteY6" fmla="*/ 2034450 h 2034450"/>
            <a:gd name="connsiteX7" fmla="*/ 226 w 3950701"/>
            <a:gd name="connsiteY7" fmla="*/ 1828725 h 2034450"/>
            <a:gd name="connsiteX8" fmla="*/ 226 w 3950701"/>
            <a:gd name="connsiteY8" fmla="*/ 339075 h 2034450"/>
            <a:gd name="connsiteX0" fmla="*/ 226 w 3950701"/>
            <a:gd name="connsiteY0" fmla="*/ 339075 h 2034450"/>
            <a:gd name="connsiteX1" fmla="*/ 205951 w 3950701"/>
            <a:gd name="connsiteY1" fmla="*/ 0 h 2034450"/>
            <a:gd name="connsiteX2" fmla="*/ 3792601 w 3950701"/>
            <a:gd name="connsiteY2" fmla="*/ 0 h 2034450"/>
            <a:gd name="connsiteX3" fmla="*/ 3941176 w 3950701"/>
            <a:gd name="connsiteY3" fmla="*/ 339075 h 2034450"/>
            <a:gd name="connsiteX4" fmla="*/ 3950701 w 3950701"/>
            <a:gd name="connsiteY4" fmla="*/ 1847775 h 2034450"/>
            <a:gd name="connsiteX5" fmla="*/ 3744034 w 3950701"/>
            <a:gd name="connsiteY5" fmla="*/ 2022045 h 2034450"/>
            <a:gd name="connsiteX6" fmla="*/ 173712 w 3950701"/>
            <a:gd name="connsiteY6" fmla="*/ 2034450 h 2034450"/>
            <a:gd name="connsiteX7" fmla="*/ 226 w 3950701"/>
            <a:gd name="connsiteY7" fmla="*/ 1828725 h 2034450"/>
            <a:gd name="connsiteX8" fmla="*/ 226 w 3950701"/>
            <a:gd name="connsiteY8" fmla="*/ 339075 h 2034450"/>
            <a:gd name="connsiteX0" fmla="*/ 226 w 3950701"/>
            <a:gd name="connsiteY0" fmla="*/ 339075 h 2034450"/>
            <a:gd name="connsiteX1" fmla="*/ 205951 w 3950701"/>
            <a:gd name="connsiteY1" fmla="*/ 0 h 2034450"/>
            <a:gd name="connsiteX2" fmla="*/ 3792601 w 3950701"/>
            <a:gd name="connsiteY2" fmla="*/ 0 h 2034450"/>
            <a:gd name="connsiteX3" fmla="*/ 3941176 w 3950701"/>
            <a:gd name="connsiteY3" fmla="*/ 252239 h 2034450"/>
            <a:gd name="connsiteX4" fmla="*/ 3950701 w 3950701"/>
            <a:gd name="connsiteY4" fmla="*/ 1847775 h 2034450"/>
            <a:gd name="connsiteX5" fmla="*/ 3744034 w 3950701"/>
            <a:gd name="connsiteY5" fmla="*/ 2022045 h 2034450"/>
            <a:gd name="connsiteX6" fmla="*/ 173712 w 3950701"/>
            <a:gd name="connsiteY6" fmla="*/ 2034450 h 2034450"/>
            <a:gd name="connsiteX7" fmla="*/ 226 w 3950701"/>
            <a:gd name="connsiteY7" fmla="*/ 1828725 h 2034450"/>
            <a:gd name="connsiteX8" fmla="*/ 226 w 3950701"/>
            <a:gd name="connsiteY8" fmla="*/ 339075 h 2034450"/>
            <a:gd name="connsiteX0" fmla="*/ 6140 w 3950701"/>
            <a:gd name="connsiteY0" fmla="*/ 227428 h 2034450"/>
            <a:gd name="connsiteX1" fmla="*/ 205951 w 3950701"/>
            <a:gd name="connsiteY1" fmla="*/ 0 h 2034450"/>
            <a:gd name="connsiteX2" fmla="*/ 3792601 w 3950701"/>
            <a:gd name="connsiteY2" fmla="*/ 0 h 2034450"/>
            <a:gd name="connsiteX3" fmla="*/ 3941176 w 3950701"/>
            <a:gd name="connsiteY3" fmla="*/ 252239 h 2034450"/>
            <a:gd name="connsiteX4" fmla="*/ 3950701 w 3950701"/>
            <a:gd name="connsiteY4" fmla="*/ 1847775 h 2034450"/>
            <a:gd name="connsiteX5" fmla="*/ 3744034 w 3950701"/>
            <a:gd name="connsiteY5" fmla="*/ 2022045 h 2034450"/>
            <a:gd name="connsiteX6" fmla="*/ 173712 w 3950701"/>
            <a:gd name="connsiteY6" fmla="*/ 2034450 h 2034450"/>
            <a:gd name="connsiteX7" fmla="*/ 226 w 3950701"/>
            <a:gd name="connsiteY7" fmla="*/ 1828725 h 2034450"/>
            <a:gd name="connsiteX8" fmla="*/ 6140 w 3950701"/>
            <a:gd name="connsiteY8" fmla="*/ 227428 h 20344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3950701" h="2034450">
              <a:moveTo>
                <a:pt x="6140" y="227428"/>
              </a:moveTo>
              <a:cubicBezTo>
                <a:pt x="6140" y="40162"/>
                <a:pt x="18685" y="0"/>
                <a:pt x="205951" y="0"/>
              </a:cubicBezTo>
              <a:lnTo>
                <a:pt x="3792601" y="0"/>
              </a:lnTo>
              <a:cubicBezTo>
                <a:pt x="3979867" y="0"/>
                <a:pt x="3941176" y="64973"/>
                <a:pt x="3941176" y="252239"/>
              </a:cubicBezTo>
              <a:lnTo>
                <a:pt x="3950701" y="1847775"/>
              </a:lnTo>
              <a:cubicBezTo>
                <a:pt x="3950701" y="2035041"/>
                <a:pt x="3931300" y="2022045"/>
                <a:pt x="3744034" y="2022045"/>
              </a:cubicBezTo>
              <a:lnTo>
                <a:pt x="173712" y="2034450"/>
              </a:lnTo>
              <a:cubicBezTo>
                <a:pt x="-13554" y="2034450"/>
                <a:pt x="226" y="2015991"/>
                <a:pt x="226" y="1828725"/>
              </a:cubicBezTo>
              <a:cubicBezTo>
                <a:pt x="2197" y="1294959"/>
                <a:pt x="4169" y="761194"/>
                <a:pt x="6140" y="227428"/>
              </a:cubicBezTo>
              <a:close/>
            </a:path>
          </a:pathLst>
        </a:custGeom>
        <a:solidFill>
          <a:srgbClr val="CCECFF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0" bIns="0" rtlCol="0" anchor="ctr"/>
        <a:lstStyle/>
        <a:p>
          <a:pPr algn="ctr"/>
          <a:r>
            <a:rPr kumimoji="1" lang="ja-JP" altLang="en-US" sz="16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現在及び導入予定の変圧器は、以下の要件に該当する</a:t>
          </a:r>
          <a:endParaRPr kumimoji="1" lang="en-US" altLang="ja-JP" sz="1600" b="1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①絶縁材料としてガスを使用するもの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②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H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種絶縁材料を使用するもの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③スコット結線変圧器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④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3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以上の巻線を有するもの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⑤単相変圧器であって定格容量が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5kVA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以下のもの又は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500kVA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を超えるもの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⑥三相変圧器であって定格容量が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10kVA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以下のもの又は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2000kVA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を超えるもの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⑦樹脂製の絶縁材料を使用する三相変圧器であって、三相交流を単相交流及び三相交流に変成するためのもの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⑧定格二次電圧が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100V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未満のもの又は</a:t>
          </a:r>
          <a:r>
            <a:rPr kumimoji="1" lang="en-US" altLang="ja-JP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600V</a:t>
          </a:r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を超えるもの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⑨風冷式又は水冷式のもの</a:t>
          </a:r>
          <a:endParaRPr kumimoji="1" lang="en-US" altLang="ja-JP" sz="14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14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⑩柱上変圧器</a:t>
          </a:r>
        </a:p>
        <a:p>
          <a:pPr algn="l"/>
          <a:r>
            <a:rPr kumimoji="1" lang="en-US" altLang="ja-JP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非該当の場合、ツールの対象です</a:t>
          </a:r>
        </a:p>
      </xdr:txBody>
    </xdr:sp>
    <xdr:clientData/>
  </xdr:twoCellAnchor>
  <xdr:twoCellAnchor>
    <xdr:from>
      <xdr:col>6</xdr:col>
      <xdr:colOff>542925</xdr:colOff>
      <xdr:row>33</xdr:row>
      <xdr:rowOff>38100</xdr:rowOff>
    </xdr:from>
    <xdr:to>
      <xdr:col>12</xdr:col>
      <xdr:colOff>676125</xdr:colOff>
      <xdr:row>33</xdr:row>
      <xdr:rowOff>38100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C4FEC99E-395D-4CD3-97E8-C05708EC9347}"/>
            </a:ext>
          </a:extLst>
        </xdr:cNvPr>
        <xdr:cNvCxnSpPr>
          <a:cxnSpLocks/>
        </xdr:cNvCxnSpPr>
      </xdr:nvCxnSpPr>
      <xdr:spPr>
        <a:xfrm flipV="1">
          <a:off x="4657725" y="8220075"/>
          <a:ext cx="4248000" cy="0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prstDash val="solid"/>
          <a:headEnd type="none" w="med" len="med"/>
          <a:tailEnd type="triangle" w="med" len="med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314325</xdr:colOff>
      <xdr:row>35</xdr:row>
      <xdr:rowOff>171450</xdr:rowOff>
    </xdr:from>
    <xdr:to>
      <xdr:col>2</xdr:col>
      <xdr:colOff>323850</xdr:colOff>
      <xdr:row>39</xdr:row>
      <xdr:rowOff>28575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3D5D019-D9DE-44B4-B990-EB387C3D2955}"/>
            </a:ext>
          </a:extLst>
        </xdr:cNvPr>
        <xdr:cNvCxnSpPr>
          <a:cxnSpLocks/>
        </xdr:cNvCxnSpPr>
      </xdr:nvCxnSpPr>
      <xdr:spPr>
        <a:xfrm>
          <a:off x="1685925" y="8848725"/>
          <a:ext cx="9525" cy="847725"/>
        </a:xfrm>
        <a:prstGeom prst="straightConnector1">
          <a:avLst/>
        </a:prstGeom>
        <a:ln w="63500">
          <a:solidFill>
            <a:schemeClr val="bg2">
              <a:lumMod val="50000"/>
            </a:schemeClr>
          </a:solidFill>
          <a:headEnd type="none" w="med" len="med"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30</xdr:row>
      <xdr:rowOff>247649</xdr:rowOff>
    </xdr:from>
    <xdr:to>
      <xdr:col>7</xdr:col>
      <xdr:colOff>0</xdr:colOff>
      <xdr:row>36</xdr:row>
      <xdr:rowOff>9524</xdr:rowOff>
    </xdr:to>
    <xdr:sp macro="" textlink="">
      <xdr:nvSpPr>
        <xdr:cNvPr id="15" name="フローチャート: 代替処理 14">
          <a:extLst>
            <a:ext uri="{FF2B5EF4-FFF2-40B4-BE49-F238E27FC236}">
              <a16:creationId xmlns:a16="http://schemas.microsoft.com/office/drawing/2014/main" id="{D04BD714-EE27-4E38-B666-7450E55BCF7A}"/>
            </a:ext>
          </a:extLst>
        </xdr:cNvPr>
        <xdr:cNvSpPr/>
      </xdr:nvSpPr>
      <xdr:spPr>
        <a:xfrm>
          <a:off x="695325" y="7686674"/>
          <a:ext cx="4105275" cy="1247775"/>
        </a:xfrm>
        <a:prstGeom prst="flowChartAlternateProcess">
          <a:avLst/>
        </a:prstGeom>
        <a:solidFill>
          <a:srgbClr val="FFFFCC"/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契約している電力会社から過去１年間の</a:t>
          </a:r>
          <a:br>
            <a:rPr kumimoji="1" lang="en-US" altLang="ja-JP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</a:br>
          <a:r>
            <a:rPr kumimoji="1" lang="en-US" altLang="ja-JP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30</a:t>
          </a:r>
          <a:r>
            <a:rPr kumimoji="1" lang="ja-JP" altLang="en-US" sz="1400" b="1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分毎の電力使用量を入手できる。</a:t>
          </a:r>
          <a:endParaRPr kumimoji="1" lang="en-US" altLang="ja-JP" sz="1400" b="1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  <a:p>
          <a:pPr algn="ctr"/>
          <a:r>
            <a:rPr kumimoji="1" lang="en-US" altLang="ja-JP" sz="12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2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法人契約の場合、各電力会社から</a:t>
          </a:r>
          <a:r>
            <a:rPr kumimoji="1" lang="en-US" altLang="ja-JP" sz="12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CSV</a:t>
          </a:r>
          <a:r>
            <a:rPr kumimoji="1" lang="ja-JP" altLang="en-US" sz="1200" b="0" cap="none" spc="0" baseline="0">
              <a:ln w="0"/>
              <a:solidFill>
                <a:schemeClr val="tx1"/>
              </a:solidFill>
              <a:effectLst/>
              <a:latin typeface="Arial" panose="020B0604020202020204" pitchFamily="34" charset="0"/>
              <a:ea typeface="ＭＳ Ｐゴシック" panose="020B0600070205080204" pitchFamily="50" charset="-128"/>
              <a:cs typeface="Arial" panose="020B0604020202020204" pitchFamily="34" charset="0"/>
            </a:rPr>
            <a:t>ファイル等にて時間帯毎の電力使用量が提供されています。詳細は、ご契約の電力会社にご確認ください。</a:t>
          </a:r>
          <a:endParaRPr kumimoji="1" lang="en-US" altLang="ja-JP" sz="1200" b="0" cap="none" spc="0" baseline="0">
            <a:ln w="0"/>
            <a:solidFill>
              <a:schemeClr val="tx1"/>
            </a:solidFill>
            <a:effectLst/>
            <a:latin typeface="Arial" panose="020B0604020202020204" pitchFamily="34" charset="0"/>
            <a:ea typeface="ＭＳ Ｐゴシック" panose="020B0600070205080204" pitchFamily="50" charset="-128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133350</xdr:colOff>
          <xdr:row>17</xdr:row>
          <xdr:rowOff>19050</xdr:rowOff>
        </xdr:from>
        <xdr:to>
          <xdr:col>8</xdr:col>
          <xdr:colOff>457200</xdr:colOff>
          <xdr:row>18</xdr:row>
          <xdr:rowOff>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2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219075</xdr:colOff>
          <xdr:row>23</xdr:row>
          <xdr:rowOff>9525</xdr:rowOff>
        </xdr:from>
        <xdr:to>
          <xdr:col>0</xdr:col>
          <xdr:colOff>685800</xdr:colOff>
          <xdr:row>24</xdr:row>
          <xdr:rowOff>0</xdr:rowOff>
        </xdr:to>
        <xdr:sp macro="" textlink="">
          <xdr:nvSpPr>
            <xdr:cNvPr id="16385" name="Check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3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219075</xdr:colOff>
          <xdr:row>7</xdr:row>
          <xdr:rowOff>0</xdr:rowOff>
        </xdr:from>
        <xdr:to>
          <xdr:col>0</xdr:col>
          <xdr:colOff>685800</xdr:colOff>
          <xdr:row>8</xdr:row>
          <xdr:rowOff>0</xdr:rowOff>
        </xdr:to>
        <xdr:sp macro="" textlink="">
          <xdr:nvSpPr>
            <xdr:cNvPr id="16386" name="Check Box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3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581025</xdr:colOff>
      <xdr:row>19</xdr:row>
      <xdr:rowOff>123825</xdr:rowOff>
    </xdr:from>
    <xdr:to>
      <xdr:col>6</xdr:col>
      <xdr:colOff>152400</xdr:colOff>
      <xdr:row>26</xdr:row>
      <xdr:rowOff>28575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003C455A-72B0-3449-9390-366D39159095}"/>
            </a:ext>
          </a:extLst>
        </xdr:cNvPr>
        <xdr:cNvSpPr/>
      </xdr:nvSpPr>
      <xdr:spPr>
        <a:xfrm>
          <a:off x="4010025" y="7296150"/>
          <a:ext cx="257175" cy="1571625"/>
        </a:xfrm>
        <a:prstGeom prst="rightArrow">
          <a:avLst>
            <a:gd name="adj1" fmla="val 50000"/>
            <a:gd name="adj2" fmla="val 100000"/>
          </a:avLst>
        </a:prstGeom>
        <a:solidFill>
          <a:schemeClr val="tx2">
            <a:lumMod val="50000"/>
            <a:lumOff val="5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247651</xdr:colOff>
      <xdr:row>26</xdr:row>
      <xdr:rowOff>161926</xdr:rowOff>
    </xdr:from>
    <xdr:to>
      <xdr:col>20</xdr:col>
      <xdr:colOff>285751</xdr:colOff>
      <xdr:row>28</xdr:row>
      <xdr:rowOff>180975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A1039078-5E5F-A969-C21E-5FCB9328E324}"/>
            </a:ext>
          </a:extLst>
        </xdr:cNvPr>
        <xdr:cNvSpPr/>
      </xdr:nvSpPr>
      <xdr:spPr>
        <a:xfrm>
          <a:off x="6800851" y="6734176"/>
          <a:ext cx="2781300" cy="504824"/>
        </a:xfrm>
        <a:prstGeom prst="wedgeRectCallout">
          <a:avLst>
            <a:gd name="adj1" fmla="val -23363"/>
            <a:gd name="adj2" fmla="val 68466"/>
          </a:avLst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始業時間＜終業時間の場合、全欄：△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始業時間＞終業時間の場合は稼働時間に△</a:t>
          </a:r>
          <a:r>
            <a:rPr kumimoji="1" lang="en-US" altLang="ja-JP" sz="1100">
              <a:solidFill>
                <a:sysClr val="windowText" lastClr="000000"/>
              </a:solidFill>
            </a:rPr>
            <a:t> </a:t>
          </a:r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390524</xdr:colOff>
      <xdr:row>27</xdr:row>
      <xdr:rowOff>152400</xdr:rowOff>
    </xdr:from>
    <xdr:to>
      <xdr:col>27</xdr:col>
      <xdr:colOff>114299</xdr:colOff>
      <xdr:row>29</xdr:row>
      <xdr:rowOff>152399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86386FFF-F4AF-4EDA-A3D4-82DB52C24E51}"/>
            </a:ext>
          </a:extLst>
        </xdr:cNvPr>
        <xdr:cNvSpPr/>
      </xdr:nvSpPr>
      <xdr:spPr>
        <a:xfrm>
          <a:off x="9686924" y="6962775"/>
          <a:ext cx="2962275" cy="485774"/>
        </a:xfrm>
        <a:prstGeom prst="wedgeRectCallout">
          <a:avLst>
            <a:gd name="adj1" fmla="val -29299"/>
            <a:gd name="adj2" fmla="val 75087"/>
          </a:avLst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始業時間＜終業時間の場合、稼働時間に△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始業時間＞終業時間の場合、全欄：”空欄”</a:t>
          </a:r>
          <a:r>
            <a:rPr kumimoji="1" lang="en-US" altLang="ja-JP" sz="1100">
              <a:solidFill>
                <a:sysClr val="windowText" lastClr="000000"/>
              </a:solidFill>
            </a:rPr>
            <a:t> </a:t>
          </a:r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21</xdr:col>
      <xdr:colOff>409575</xdr:colOff>
      <xdr:row>30</xdr:row>
      <xdr:rowOff>26615</xdr:rowOff>
    </xdr:from>
    <xdr:to>
      <xdr:col>22</xdr:col>
      <xdr:colOff>89345</xdr:colOff>
      <xdr:row>33</xdr:row>
      <xdr:rowOff>114300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47D8CBF8-C3C8-6E70-CFA1-397CD93FADB3}"/>
            </a:ext>
          </a:extLst>
        </xdr:cNvPr>
        <xdr:cNvCxnSpPr>
          <a:stCxn id="3" idx="4"/>
        </xdr:cNvCxnSpPr>
      </xdr:nvCxnSpPr>
      <xdr:spPr>
        <a:xfrm flipH="1">
          <a:off x="10163175" y="7570415"/>
          <a:ext cx="136970" cy="754435"/>
        </a:xfrm>
        <a:prstGeom prst="straightConnector1">
          <a:avLst/>
        </a:prstGeom>
        <a:ln w="381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438150</xdr:colOff>
      <xdr:row>29</xdr:row>
      <xdr:rowOff>36071</xdr:rowOff>
    </xdr:from>
    <xdr:to>
      <xdr:col>16</xdr:col>
      <xdr:colOff>74106</xdr:colOff>
      <xdr:row>32</xdr:row>
      <xdr:rowOff>95250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650C0A75-8E69-469B-B285-433A051F2DF9}"/>
            </a:ext>
          </a:extLst>
        </xdr:cNvPr>
        <xdr:cNvCxnSpPr>
          <a:stCxn id="2" idx="4"/>
        </xdr:cNvCxnSpPr>
      </xdr:nvCxnSpPr>
      <xdr:spPr>
        <a:xfrm flipH="1">
          <a:off x="7448550" y="7332221"/>
          <a:ext cx="93156" cy="764029"/>
        </a:xfrm>
        <a:prstGeom prst="straightConnector1">
          <a:avLst/>
        </a:prstGeom>
        <a:ln w="381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438150</xdr:colOff>
      <xdr:row>30</xdr:row>
      <xdr:rowOff>102816</xdr:rowOff>
    </xdr:from>
    <xdr:to>
      <xdr:col>29</xdr:col>
      <xdr:colOff>78</xdr:colOff>
      <xdr:row>34</xdr:row>
      <xdr:rowOff>85725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9F3C7FAF-64B3-49DB-82C8-C03676308314}"/>
            </a:ext>
          </a:extLst>
        </xdr:cNvPr>
        <xdr:cNvCxnSpPr>
          <a:stCxn id="13" idx="4"/>
        </xdr:cNvCxnSpPr>
      </xdr:nvCxnSpPr>
      <xdr:spPr>
        <a:xfrm flipH="1">
          <a:off x="13468350" y="7646616"/>
          <a:ext cx="57228" cy="859209"/>
        </a:xfrm>
        <a:prstGeom prst="straightConnector1">
          <a:avLst/>
        </a:prstGeom>
        <a:ln w="38100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323849</xdr:colOff>
      <xdr:row>28</xdr:row>
      <xdr:rowOff>19050</xdr:rowOff>
    </xdr:from>
    <xdr:to>
      <xdr:col>33</xdr:col>
      <xdr:colOff>476250</xdr:colOff>
      <xdr:row>30</xdr:row>
      <xdr:rowOff>19049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E5BA3DC8-B74F-455A-BC7F-C004426B27B2}"/>
            </a:ext>
          </a:extLst>
        </xdr:cNvPr>
        <xdr:cNvSpPr/>
      </xdr:nvSpPr>
      <xdr:spPr>
        <a:xfrm>
          <a:off x="12858749" y="7077075"/>
          <a:ext cx="3124201" cy="485774"/>
        </a:xfrm>
        <a:prstGeom prst="wedgeRectCallout">
          <a:avLst>
            <a:gd name="adj1" fmla="val -28656"/>
            <a:gd name="adj2" fmla="val 67244"/>
          </a:avLst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始業時間＞終業時間の場合、</a:t>
          </a:r>
          <a:r>
            <a:rPr kumimoji="1" lang="en-US" altLang="ja-JP" sz="1100">
              <a:solidFill>
                <a:sysClr val="windowText" lastClr="000000"/>
              </a:solidFill>
            </a:rPr>
            <a:t>33</a:t>
          </a:r>
          <a:r>
            <a:rPr kumimoji="1" lang="ja-JP" altLang="en-US" sz="1100">
              <a:solidFill>
                <a:sysClr val="windowText" lastClr="000000"/>
              </a:solidFill>
            </a:rPr>
            <a:t>行目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上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を表示、</a:t>
          </a:r>
          <a:br>
            <a:rPr kumimoji="1" lang="en-US" altLang="ja-JP" sz="1100">
              <a:solidFill>
                <a:sysClr val="windowText" lastClr="000000"/>
              </a:solidFill>
            </a:rPr>
          </a:br>
          <a:r>
            <a:rPr kumimoji="1" lang="ja-JP" altLang="en-US" sz="1100">
              <a:solidFill>
                <a:sysClr val="windowText" lastClr="000000"/>
              </a:solidFill>
            </a:rPr>
            <a:t>それ以外は</a:t>
          </a:r>
          <a:r>
            <a:rPr kumimoji="1" lang="en-US" altLang="ja-JP" sz="1100">
              <a:solidFill>
                <a:sysClr val="windowText" lastClr="000000"/>
              </a:solidFill>
            </a:rPr>
            <a:t>34</a:t>
          </a:r>
          <a:r>
            <a:rPr kumimoji="1" lang="ja-JP" altLang="en-US" sz="1100">
              <a:solidFill>
                <a:sysClr val="windowText" lastClr="000000"/>
              </a:solidFill>
            </a:rPr>
            <a:t>行目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下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を表示：稼働時間に△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10</xdr:row>
      <xdr:rowOff>28575</xdr:rowOff>
    </xdr:from>
    <xdr:to>
      <xdr:col>12</xdr:col>
      <xdr:colOff>676575</xdr:colOff>
      <xdr:row>10</xdr:row>
      <xdr:rowOff>38100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6F26E7DF-30CE-47C0-9CAD-1461B686E814}"/>
            </a:ext>
          </a:extLst>
        </xdr:cNvPr>
        <xdr:cNvCxnSpPr/>
      </xdr:nvCxnSpPr>
      <xdr:spPr>
        <a:xfrm>
          <a:off x="8258175" y="2495550"/>
          <a:ext cx="648000" cy="9525"/>
        </a:xfrm>
        <a:prstGeom prst="straightConnector1">
          <a:avLst/>
        </a:prstGeom>
        <a:ln w="28575">
          <a:solidFill>
            <a:sysClr val="windowText" lastClr="000000"/>
          </a:solidFill>
          <a:prstDash val="dash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676275</xdr:colOff>
      <xdr:row>10</xdr:row>
      <xdr:rowOff>38100</xdr:rowOff>
    </xdr:from>
    <xdr:to>
      <xdr:col>6</xdr:col>
      <xdr:colOff>674475</xdr:colOff>
      <xdr:row>10</xdr:row>
      <xdr:rowOff>38100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22AD3E04-7ADC-462C-BED3-AD5D49ACA0FB}"/>
            </a:ext>
          </a:extLst>
        </xdr:cNvPr>
        <xdr:cNvCxnSpPr/>
      </xdr:nvCxnSpPr>
      <xdr:spPr>
        <a:xfrm flipH="1">
          <a:off x="4105275" y="2505075"/>
          <a:ext cx="684000" cy="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6825</xdr:colOff>
      <xdr:row>5</xdr:row>
      <xdr:rowOff>240825</xdr:rowOff>
    </xdr:from>
    <xdr:to>
      <xdr:col>9</xdr:col>
      <xdr:colOff>6825</xdr:colOff>
      <xdr:row>8</xdr:row>
      <xdr:rowOff>1875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0AC853B3-7894-4484-98A9-783B025CE3B4}"/>
            </a:ext>
          </a:extLst>
        </xdr:cNvPr>
        <xdr:cNvCxnSpPr/>
      </xdr:nvCxnSpPr>
      <xdr:spPr>
        <a:xfrm rot="16200000" flipV="1">
          <a:off x="5927025" y="2959800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347250</xdr:colOff>
      <xdr:row>5</xdr:row>
      <xdr:rowOff>5175</xdr:rowOff>
    </xdr:from>
    <xdr:to>
      <xdr:col>3</xdr:col>
      <xdr:colOff>347250</xdr:colOff>
      <xdr:row>7</xdr:row>
      <xdr:rowOff>13875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68F0DCE1-CD7C-44D7-A437-6F293A0DC04C}"/>
            </a:ext>
          </a:extLst>
        </xdr:cNvPr>
        <xdr:cNvCxnSpPr/>
      </xdr:nvCxnSpPr>
      <xdr:spPr>
        <a:xfrm rot="5400000">
          <a:off x="2152650" y="1743075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sysDot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676275</xdr:colOff>
      <xdr:row>6</xdr:row>
      <xdr:rowOff>9525</xdr:rowOff>
    </xdr:from>
    <xdr:to>
      <xdr:col>9</xdr:col>
      <xdr:colOff>676275</xdr:colOff>
      <xdr:row>8</xdr:row>
      <xdr:rowOff>18225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EE10F6D-28F3-497C-AB6F-54EB55A2AC83}"/>
            </a:ext>
          </a:extLst>
        </xdr:cNvPr>
        <xdr:cNvCxnSpPr/>
      </xdr:nvCxnSpPr>
      <xdr:spPr>
        <a:xfrm rot="5400000">
          <a:off x="6596475" y="2976150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19</xdr:row>
      <xdr:rowOff>0</xdr:rowOff>
    </xdr:from>
    <xdr:to>
      <xdr:col>7</xdr:col>
      <xdr:colOff>616200</xdr:colOff>
      <xdr:row>19</xdr:row>
      <xdr:rowOff>0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9B3A8CC8-8234-4583-B9D4-80984053157C}"/>
            </a:ext>
          </a:extLst>
        </xdr:cNvPr>
        <xdr:cNvCxnSpPr/>
      </xdr:nvCxnSpPr>
      <xdr:spPr>
        <a:xfrm>
          <a:off x="762000" y="3943350"/>
          <a:ext cx="540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dash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17</xdr:row>
      <xdr:rowOff>0</xdr:rowOff>
    </xdr:from>
    <xdr:to>
      <xdr:col>7</xdr:col>
      <xdr:colOff>616200</xdr:colOff>
      <xdr:row>17</xdr:row>
      <xdr:rowOff>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C6CE8CEA-08C5-496E-929A-94A57F7B4DFE}"/>
            </a:ext>
          </a:extLst>
        </xdr:cNvPr>
        <xdr:cNvCxnSpPr/>
      </xdr:nvCxnSpPr>
      <xdr:spPr>
        <a:xfrm>
          <a:off x="762000" y="6858000"/>
          <a:ext cx="540000" cy="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21</xdr:row>
      <xdr:rowOff>0</xdr:rowOff>
    </xdr:from>
    <xdr:to>
      <xdr:col>7</xdr:col>
      <xdr:colOff>616200</xdr:colOff>
      <xdr:row>21</xdr:row>
      <xdr:rowOff>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630D21CE-9FB4-4AFD-B04C-8A44D17EB055}"/>
            </a:ext>
          </a:extLst>
        </xdr:cNvPr>
        <xdr:cNvCxnSpPr/>
      </xdr:nvCxnSpPr>
      <xdr:spPr>
        <a:xfrm>
          <a:off x="762000" y="4429125"/>
          <a:ext cx="540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sysDot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347250</xdr:colOff>
      <xdr:row>9</xdr:row>
      <xdr:rowOff>5175</xdr:rowOff>
    </xdr:from>
    <xdr:to>
      <xdr:col>3</xdr:col>
      <xdr:colOff>347250</xdr:colOff>
      <xdr:row>11</xdr:row>
      <xdr:rowOff>13875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57BA6AC1-E666-4D85-B2B2-74113E40EEB4}"/>
            </a:ext>
          </a:extLst>
        </xdr:cNvPr>
        <xdr:cNvCxnSpPr/>
      </xdr:nvCxnSpPr>
      <xdr:spPr>
        <a:xfrm rot="5400000">
          <a:off x="2152650" y="1743075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sysDot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347250</xdr:colOff>
      <xdr:row>13</xdr:row>
      <xdr:rowOff>5175</xdr:rowOff>
    </xdr:from>
    <xdr:to>
      <xdr:col>3</xdr:col>
      <xdr:colOff>347250</xdr:colOff>
      <xdr:row>15</xdr:row>
      <xdr:rowOff>13875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BBD7E8E4-04C7-46B9-8052-CAB83BD28F75}"/>
            </a:ext>
          </a:extLst>
        </xdr:cNvPr>
        <xdr:cNvCxnSpPr/>
      </xdr:nvCxnSpPr>
      <xdr:spPr>
        <a:xfrm rot="5400000">
          <a:off x="2152650" y="1743075"/>
          <a:ext cx="504000" cy="0"/>
        </a:xfrm>
        <a:prstGeom prst="straightConnector1">
          <a:avLst/>
        </a:prstGeom>
        <a:ln w="28575">
          <a:solidFill>
            <a:sysClr val="windowText" lastClr="000000"/>
          </a:solidFill>
          <a:prstDash val="sysDot"/>
          <a:headEnd type="oval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1695450</xdr:colOff>
      <xdr:row>16</xdr:row>
      <xdr:rowOff>85725</xdr:rowOff>
    </xdr:from>
    <xdr:to>
      <xdr:col>1</xdr:col>
      <xdr:colOff>962025</xdr:colOff>
      <xdr:row>18</xdr:row>
      <xdr:rowOff>133350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B24BF77F-66ED-47CA-A50B-7395535B8548}"/>
            </a:ext>
          </a:extLst>
        </xdr:cNvPr>
        <xdr:cNvSpPr/>
      </xdr:nvSpPr>
      <xdr:spPr>
        <a:xfrm>
          <a:off x="1695450" y="4038600"/>
          <a:ext cx="1971675" cy="523875"/>
        </a:xfrm>
        <a:prstGeom prst="wedgeRoundRectCallout">
          <a:avLst>
            <a:gd name="adj1" fmla="val 74298"/>
            <a:gd name="adj2" fmla="val -72794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要チェック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8</xdr:row>
          <xdr:rowOff>57150</xdr:rowOff>
        </xdr:from>
        <xdr:to>
          <xdr:col>16</xdr:col>
          <xdr:colOff>333375</xdr:colOff>
          <xdr:row>9</xdr:row>
          <xdr:rowOff>66675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D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うるう年の場合チェック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ownloads\&#12484;&#12540;&#12523;\&#21177;&#26524;&#31639;&#23450;&#12484;&#12540;&#12523;&#65288;&#24037;&#26989;&#28809;&#29123;&#36578;&#65289;_0616v1.xlsx" TargetMode="External"/><Relationship Id="rId1" Type="http://schemas.openxmlformats.org/officeDocument/2006/relationships/externalLinkPath" Target="/Downloads/&#12484;&#12540;&#12523;/&#21177;&#26524;&#31639;&#23450;&#12484;&#12540;&#12523;&#65288;&#24037;&#26989;&#28809;&#29123;&#36578;&#65289;_0616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 フローチャート"/>
      <sheetName val="2 算定シート"/>
      <sheetName val="2 算定シート (裏)"/>
      <sheetName val="3 燃料データ"/>
      <sheetName val="4 手順と記号の説明"/>
      <sheetName val="参考　燃料データ　ボイラーより"/>
      <sheetName val="シート構成"/>
      <sheetName val="課題or質問"/>
      <sheetName val="改訂日"/>
    </sheetNames>
    <sheetDataSet>
      <sheetData sheetId="0" refreshError="1"/>
      <sheetData sheetId="1" refreshError="1"/>
      <sheetData sheetId="2" refreshError="1"/>
      <sheetData sheetId="3">
        <row r="6">
          <cell r="C6" t="str">
            <v>原油</v>
          </cell>
          <cell r="D6" t="str">
            <v>原油</v>
          </cell>
          <cell r="E6">
            <v>2.67</v>
          </cell>
          <cell r="F6" t="str">
            <v>t-CO2/kL</v>
          </cell>
          <cell r="G6">
            <v>38.11</v>
          </cell>
          <cell r="H6" t="str">
            <v>GJ/kL</v>
          </cell>
          <cell r="I6">
            <v>7.0060351613749669E-2</v>
          </cell>
          <cell r="J6" t="str">
            <v>t-CO2/GJ</v>
          </cell>
          <cell r="K6">
            <v>600</v>
          </cell>
          <cell r="L6">
            <v>0</v>
          </cell>
          <cell r="M6" t="str">
            <v>kL/年</v>
          </cell>
          <cell r="O6">
            <v>1</v>
          </cell>
          <cell r="P6">
            <v>600</v>
          </cell>
          <cell r="Q6">
            <v>0</v>
          </cell>
          <cell r="R6" t="str">
            <v>kL/年</v>
          </cell>
          <cell r="S6">
            <v>75</v>
          </cell>
          <cell r="T6" t="str">
            <v>千円/kL</v>
          </cell>
          <cell r="V6">
            <v>1</v>
          </cell>
          <cell r="W6">
            <v>75</v>
          </cell>
          <cell r="X6" t="str">
            <v>千円/kL</v>
          </cell>
        </row>
        <row r="7">
          <cell r="C7" t="str">
            <v>A重油</v>
          </cell>
          <cell r="D7" t="str">
            <v>A重油</v>
          </cell>
          <cell r="E7">
            <v>2.75</v>
          </cell>
          <cell r="F7" t="str">
            <v>t-CO2/kL</v>
          </cell>
          <cell r="G7">
            <v>38.82</v>
          </cell>
          <cell r="H7" t="str">
            <v>GJ/kL</v>
          </cell>
          <cell r="I7">
            <v>7.0839773312725396E-2</v>
          </cell>
          <cell r="J7" t="str">
            <v>t-CO2/GJ</v>
          </cell>
          <cell r="K7">
            <v>0</v>
          </cell>
          <cell r="L7">
            <v>0</v>
          </cell>
          <cell r="M7" t="str">
            <v>kL/年</v>
          </cell>
          <cell r="O7">
            <v>1</v>
          </cell>
          <cell r="P7">
            <v>0</v>
          </cell>
          <cell r="Q7">
            <v>0</v>
          </cell>
          <cell r="R7" t="str">
            <v>kL/年</v>
          </cell>
          <cell r="S7">
            <v>85</v>
          </cell>
          <cell r="T7" t="str">
            <v>千円/kL</v>
          </cell>
          <cell r="V7">
            <v>1</v>
          </cell>
          <cell r="W7">
            <v>85</v>
          </cell>
          <cell r="X7" t="str">
            <v>千円/kL</v>
          </cell>
        </row>
        <row r="8">
          <cell r="C8" t="str">
            <v>C重油</v>
          </cell>
          <cell r="D8" t="str">
            <v>C重油</v>
          </cell>
          <cell r="E8">
            <v>3.1</v>
          </cell>
          <cell r="F8" t="str">
            <v>t-CO2/kL</v>
          </cell>
          <cell r="G8">
            <v>41.52</v>
          </cell>
          <cell r="H8" t="str">
            <v>GJ/kL</v>
          </cell>
          <cell r="I8">
            <v>7.466281310211946E-2</v>
          </cell>
          <cell r="J8" t="str">
            <v>t-CO2/GJ</v>
          </cell>
          <cell r="K8">
            <v>0</v>
          </cell>
          <cell r="L8">
            <v>0</v>
          </cell>
          <cell r="M8" t="str">
            <v>kL/年</v>
          </cell>
          <cell r="O8">
            <v>1</v>
          </cell>
          <cell r="P8">
            <v>0</v>
          </cell>
          <cell r="Q8">
            <v>0</v>
          </cell>
          <cell r="R8" t="str">
            <v>kL/年</v>
          </cell>
          <cell r="S8">
            <v>68</v>
          </cell>
          <cell r="T8" t="str">
            <v>千円/kL</v>
          </cell>
          <cell r="V8">
            <v>1</v>
          </cell>
          <cell r="W8">
            <v>68</v>
          </cell>
          <cell r="X8" t="str">
            <v>千円/kL</v>
          </cell>
        </row>
        <row r="9">
          <cell r="C9" t="str">
            <v>灯油</v>
          </cell>
          <cell r="D9" t="str">
            <v>灯油</v>
          </cell>
          <cell r="E9">
            <v>2.5</v>
          </cell>
          <cell r="F9" t="str">
            <v>t-CO2/kL</v>
          </cell>
          <cell r="G9">
            <v>36.6</v>
          </cell>
          <cell r="H9" t="str">
            <v>GJ/kL</v>
          </cell>
          <cell r="I9">
            <v>6.8306010928961741E-2</v>
          </cell>
          <cell r="J9" t="str">
            <v>t-CO2/GJ</v>
          </cell>
          <cell r="K9">
            <v>0</v>
          </cell>
          <cell r="L9">
            <v>0</v>
          </cell>
          <cell r="M9" t="str">
            <v>kL/年</v>
          </cell>
          <cell r="O9">
            <v>1</v>
          </cell>
          <cell r="P9">
            <v>0</v>
          </cell>
          <cell r="Q9">
            <v>0</v>
          </cell>
          <cell r="R9" t="str">
            <v>kL/年</v>
          </cell>
          <cell r="S9">
            <v>101</v>
          </cell>
          <cell r="T9" t="str">
            <v>千円/kL</v>
          </cell>
          <cell r="V9">
            <v>1</v>
          </cell>
          <cell r="W9">
            <v>101</v>
          </cell>
          <cell r="X9" t="str">
            <v>千円/kL</v>
          </cell>
        </row>
        <row r="10">
          <cell r="C10" t="str">
            <v>LPG(液)</v>
          </cell>
          <cell r="D10" t="str">
            <v>LPG</v>
          </cell>
          <cell r="E10">
            <v>2.99</v>
          </cell>
          <cell r="F10" t="str">
            <v>t-CO2/t</v>
          </cell>
          <cell r="G10">
            <v>50.12</v>
          </cell>
          <cell r="H10" t="str">
            <v>GJ/t</v>
          </cell>
          <cell r="I10">
            <v>5.965682362330408E-2</v>
          </cell>
          <cell r="J10" t="str">
            <v>t-CO2/GJ</v>
          </cell>
          <cell r="K10">
            <v>0</v>
          </cell>
          <cell r="L10">
            <v>0</v>
          </cell>
          <cell r="M10" t="str">
            <v>t/年</v>
          </cell>
          <cell r="O10">
            <v>1</v>
          </cell>
          <cell r="P10">
            <v>0</v>
          </cell>
          <cell r="Q10">
            <v>0</v>
          </cell>
          <cell r="R10" t="str">
            <v>t/年</v>
          </cell>
          <cell r="S10">
            <v>140</v>
          </cell>
          <cell r="T10" t="str">
            <v>千円/t</v>
          </cell>
          <cell r="V10">
            <v>1</v>
          </cell>
          <cell r="W10">
            <v>140</v>
          </cell>
          <cell r="X10" t="str">
            <v>千円/t</v>
          </cell>
        </row>
        <row r="11">
          <cell r="C11" t="str">
            <v>LPG(ガス)</v>
          </cell>
          <cell r="D11" t="str">
            <v>---</v>
          </cell>
          <cell r="E11">
            <v>2.99</v>
          </cell>
          <cell r="F11" t="str">
            <v>t-CO2/t</v>
          </cell>
          <cell r="G11">
            <v>50.12</v>
          </cell>
          <cell r="H11" t="str">
            <v>GJ/t</v>
          </cell>
          <cell r="I11">
            <v>5.965682362330408E-2</v>
          </cell>
          <cell r="J11" t="str">
            <v>t-CO2/GJ</v>
          </cell>
          <cell r="K11">
            <v>0</v>
          </cell>
          <cell r="L11">
            <v>300</v>
          </cell>
          <cell r="M11" t="str">
            <v>千m3/年</v>
          </cell>
          <cell r="N11" t="str">
            <v>※4</v>
          </cell>
          <cell r="O11">
            <v>2.1834061135371181</v>
          </cell>
          <cell r="P11">
            <v>0</v>
          </cell>
          <cell r="Q11">
            <v>655.02183406113545</v>
          </cell>
          <cell r="R11" t="str">
            <v>t/年</v>
          </cell>
          <cell r="S11">
            <v>305.67685589519652</v>
          </cell>
          <cell r="T11" t="str">
            <v>千円/千m3</v>
          </cell>
          <cell r="U11" t="str">
            <v>※4</v>
          </cell>
          <cell r="V11">
            <v>2.1834061135371181</v>
          </cell>
          <cell r="W11">
            <v>140</v>
          </cell>
          <cell r="X11" t="str">
            <v>千円/t</v>
          </cell>
        </row>
        <row r="12">
          <cell r="C12" t="str">
            <v>LNG</v>
          </cell>
          <cell r="D12" t="str">
            <v>LNG</v>
          </cell>
          <cell r="E12">
            <v>2.79</v>
          </cell>
          <cell r="F12" t="str">
            <v>t-CO2/t</v>
          </cell>
          <cell r="G12">
            <v>54.69</v>
          </cell>
          <cell r="H12" t="str">
            <v>GJ/t</v>
          </cell>
          <cell r="I12">
            <v>5.1014810751508502E-2</v>
          </cell>
          <cell r="J12" t="str">
            <v>t-CO2/GJ</v>
          </cell>
          <cell r="K12">
            <v>0</v>
          </cell>
          <cell r="L12">
            <v>0</v>
          </cell>
          <cell r="M12" t="str">
            <v>t/年</v>
          </cell>
          <cell r="O12">
            <v>1</v>
          </cell>
          <cell r="P12">
            <v>0</v>
          </cell>
          <cell r="Q12">
            <v>0</v>
          </cell>
          <cell r="R12" t="str">
            <v>t/年</v>
          </cell>
          <cell r="S12">
            <v>101</v>
          </cell>
          <cell r="T12" t="str">
            <v>千円/t</v>
          </cell>
          <cell r="V12">
            <v>1</v>
          </cell>
          <cell r="W12">
            <v>101</v>
          </cell>
          <cell r="X12" t="str">
            <v>千円/t</v>
          </cell>
        </row>
        <row r="13">
          <cell r="C13" t="str">
            <v>都市ガス(Nm3)</v>
          </cell>
          <cell r="D13" t="str">
            <v>都市ガス</v>
          </cell>
          <cell r="E13">
            <v>2.27</v>
          </cell>
          <cell r="F13" t="str">
            <v>t-CO2/千Nm3</v>
          </cell>
          <cell r="G13">
            <v>45</v>
          </cell>
          <cell r="H13" t="str">
            <v>GJ/千Nm3</v>
          </cell>
          <cell r="I13">
            <v>5.0444444444444445E-2</v>
          </cell>
          <cell r="J13" t="str">
            <v>t-CO2/GJ</v>
          </cell>
          <cell r="K13">
            <v>0</v>
          </cell>
          <cell r="L13">
            <v>0</v>
          </cell>
          <cell r="M13" t="str">
            <v>千Nm3/年</v>
          </cell>
          <cell r="O13">
            <v>1</v>
          </cell>
          <cell r="P13">
            <v>0</v>
          </cell>
          <cell r="Q13">
            <v>0</v>
          </cell>
          <cell r="R13" t="str">
            <v>千Nm3/年</v>
          </cell>
          <cell r="S13">
            <v>94</v>
          </cell>
          <cell r="T13" t="str">
            <v>千円/千Nm3</v>
          </cell>
          <cell r="V13">
            <v>1</v>
          </cell>
          <cell r="W13">
            <v>94</v>
          </cell>
          <cell r="X13" t="str">
            <v>千円/千Nm3</v>
          </cell>
        </row>
        <row r="14">
          <cell r="C14" t="str">
            <v>都市ガス(m3)</v>
          </cell>
          <cell r="D14" t="str">
            <v>---</v>
          </cell>
          <cell r="E14">
            <v>2.27</v>
          </cell>
          <cell r="F14" t="str">
            <v>t-CO2/千Nm3</v>
          </cell>
          <cell r="G14">
            <v>45</v>
          </cell>
          <cell r="H14" t="str">
            <v>GJ/千Nm3</v>
          </cell>
          <cell r="I14">
            <v>5.0444444444444445E-2</v>
          </cell>
          <cell r="J14" t="str">
            <v>t-CO2/GJ</v>
          </cell>
          <cell r="K14">
            <v>0</v>
          </cell>
          <cell r="L14">
            <v>0</v>
          </cell>
          <cell r="M14" t="str">
            <v>千m3/年</v>
          </cell>
          <cell r="N14" t="str">
            <v>※5</v>
          </cell>
          <cell r="O14">
            <v>0.92910000000000004</v>
          </cell>
          <cell r="P14">
            <v>0</v>
          </cell>
          <cell r="Q14">
            <v>0</v>
          </cell>
          <cell r="R14" t="str">
            <v>千Nm3/年</v>
          </cell>
          <cell r="S14">
            <v>87.335400000000007</v>
          </cell>
          <cell r="T14" t="str">
            <v>千円/千m3</v>
          </cell>
          <cell r="U14" t="str">
            <v>※5</v>
          </cell>
          <cell r="V14">
            <v>0.92910000000000004</v>
          </cell>
          <cell r="W14">
            <v>94</v>
          </cell>
          <cell r="X14" t="str">
            <v>千円/千Nm3</v>
          </cell>
        </row>
        <row r="15">
          <cell r="C15" t="str">
            <v>電気</v>
          </cell>
          <cell r="D15" t="str">
            <v>電気</v>
          </cell>
          <cell r="E15">
            <v>0.438</v>
          </cell>
          <cell r="F15" t="str">
            <v>t-CO2/千kWh</v>
          </cell>
          <cell r="G15">
            <v>3.6</v>
          </cell>
          <cell r="H15" t="str">
            <v>GJ/千kWh</v>
          </cell>
          <cell r="I15">
            <v>0.12166666666666666</v>
          </cell>
          <cell r="J15" t="str">
            <v>t-CO2/GJ</v>
          </cell>
          <cell r="K15">
            <v>0</v>
          </cell>
          <cell r="L15">
            <v>0</v>
          </cell>
          <cell r="M15" t="str">
            <v>千kWh/年</v>
          </cell>
          <cell r="O15">
            <v>1</v>
          </cell>
          <cell r="P15">
            <v>0</v>
          </cell>
          <cell r="Q15">
            <v>0</v>
          </cell>
          <cell r="R15" t="str">
            <v>千kWh/年</v>
          </cell>
          <cell r="S15">
            <v>24</v>
          </cell>
          <cell r="T15" t="str">
            <v>千円/千kWh</v>
          </cell>
          <cell r="V15">
            <v>1</v>
          </cell>
          <cell r="W15">
            <v>24</v>
          </cell>
          <cell r="X15" t="str">
            <v>千円/千kWh</v>
          </cell>
        </row>
        <row r="20">
          <cell r="D20" t="str">
            <v>原油</v>
          </cell>
          <cell r="E20" t="str">
            <v>千円/kL</v>
          </cell>
          <cell r="F20" t="str">
            <v>---</v>
          </cell>
        </row>
        <row r="21">
          <cell r="D21" t="str">
            <v>A重油</v>
          </cell>
          <cell r="E21" t="str">
            <v>千円/kL</v>
          </cell>
          <cell r="F21" t="str">
            <v>---</v>
          </cell>
        </row>
        <row r="22">
          <cell r="D22" t="str">
            <v>C重油</v>
          </cell>
          <cell r="E22" t="str">
            <v>千円/kL</v>
          </cell>
          <cell r="F22" t="str">
            <v>---</v>
          </cell>
        </row>
        <row r="23">
          <cell r="D23" t="str">
            <v>灯油</v>
          </cell>
          <cell r="E23" t="str">
            <v>千円/kL</v>
          </cell>
          <cell r="F23" t="str">
            <v>---</v>
          </cell>
        </row>
        <row r="24">
          <cell r="D24" t="str">
            <v>LPG</v>
          </cell>
          <cell r="E24" t="str">
            <v>千円/t</v>
          </cell>
          <cell r="F24" t="str">
            <v>千円/千m3</v>
          </cell>
        </row>
        <row r="25">
          <cell r="D25" t="str">
            <v>LNG</v>
          </cell>
          <cell r="E25" t="str">
            <v>千円/t</v>
          </cell>
          <cell r="F25" t="str">
            <v>---</v>
          </cell>
        </row>
        <row r="26">
          <cell r="D26" t="str">
            <v>都市ガス</v>
          </cell>
          <cell r="E26" t="str">
            <v>千円/千Nm3</v>
          </cell>
          <cell r="F26" t="str">
            <v>千円/千m3</v>
          </cell>
        </row>
        <row r="27">
          <cell r="D27" t="str">
            <v>電気</v>
          </cell>
          <cell r="E27" t="str">
            <v>千円/千kWh</v>
          </cell>
          <cell r="F27" t="str">
            <v>---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Relationship Id="rId4" Type="http://schemas.openxmlformats.org/officeDocument/2006/relationships/ctrlProp" Target="../ctrlProps/ctrlProp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C0264-4AA3-40C9-8F90-50C4CD320604}">
  <sheetPr codeName="Sheet2">
    <tabColor theme="9" tint="0.39997558519241921"/>
  </sheetPr>
  <dimension ref="B2:E11"/>
  <sheetViews>
    <sheetView zoomScaleNormal="100" zoomScaleSheetLayoutView="100" workbookViewId="0">
      <pane xSplit="1" ySplit="2" topLeftCell="B3" activePane="bottomRight" state="frozen"/>
      <selection activeCell="E36" sqref="E1:E1048576"/>
      <selection pane="topRight" activeCell="E36" sqref="E1:E1048576"/>
      <selection pane="bottomLeft" activeCell="E36" sqref="E1:E1048576"/>
      <selection pane="bottomRight" activeCell="D21" sqref="D21"/>
    </sheetView>
  </sheetViews>
  <sheetFormatPr defaultColWidth="8.75" defaultRowHeight="16.5" x14ac:dyDescent="0.4"/>
  <cols>
    <col min="1" max="1" width="4.625" style="225" customWidth="1"/>
    <col min="2" max="2" width="16.25" style="230" customWidth="1"/>
    <col min="3" max="3" width="16.25" style="231" customWidth="1"/>
    <col min="4" max="4" width="10.75" style="225" customWidth="1"/>
    <col min="5" max="5" width="61.625" style="225" customWidth="1"/>
    <col min="6" max="6" width="4.625" style="225" customWidth="1"/>
    <col min="7" max="16384" width="8.75" style="225"/>
  </cols>
  <sheetData>
    <row r="2" spans="2:5" x14ac:dyDescent="0.4">
      <c r="B2" s="222" t="s">
        <v>453</v>
      </c>
      <c r="C2" s="223" t="s">
        <v>454</v>
      </c>
      <c r="D2" s="224" t="s">
        <v>455</v>
      </c>
      <c r="E2" s="224" t="s">
        <v>456</v>
      </c>
    </row>
    <row r="3" spans="2:5" ht="30" customHeight="1" x14ac:dyDescent="0.4">
      <c r="B3" s="226">
        <v>45881</v>
      </c>
      <c r="C3" s="227">
        <v>0.3</v>
      </c>
      <c r="D3" s="228" t="s">
        <v>545</v>
      </c>
      <c r="E3" s="228" t="s">
        <v>546</v>
      </c>
    </row>
    <row r="4" spans="2:5" ht="30" customHeight="1" x14ac:dyDescent="0.4">
      <c r="B4" s="226">
        <v>45894</v>
      </c>
      <c r="C4" s="227">
        <v>0.4</v>
      </c>
      <c r="D4" s="228" t="s">
        <v>545</v>
      </c>
      <c r="E4" s="228" t="s">
        <v>547</v>
      </c>
    </row>
    <row r="5" spans="2:5" ht="30" customHeight="1" x14ac:dyDescent="0.4">
      <c r="B5" s="226">
        <v>45916</v>
      </c>
      <c r="C5" s="229">
        <v>0.5</v>
      </c>
      <c r="D5" s="228" t="s">
        <v>545</v>
      </c>
      <c r="E5" s="228" t="s">
        <v>548</v>
      </c>
    </row>
    <row r="6" spans="2:5" ht="33" x14ac:dyDescent="0.4">
      <c r="B6" s="226">
        <v>45959</v>
      </c>
      <c r="C6" s="443">
        <v>1</v>
      </c>
      <c r="D6" s="228" t="s">
        <v>545</v>
      </c>
      <c r="E6" s="444" t="s">
        <v>552</v>
      </c>
    </row>
    <row r="7" spans="2:5" ht="33" customHeight="1" x14ac:dyDescent="0.4">
      <c r="B7" s="226">
        <v>45966</v>
      </c>
      <c r="C7" s="227">
        <v>1.1000000000000001</v>
      </c>
      <c r="D7" s="228" t="s">
        <v>545</v>
      </c>
      <c r="E7" s="444" t="s">
        <v>563</v>
      </c>
    </row>
    <row r="8" spans="2:5" ht="30" customHeight="1" x14ac:dyDescent="0.4">
      <c r="B8" s="226"/>
      <c r="C8" s="227"/>
      <c r="D8" s="228"/>
      <c r="E8" s="228"/>
    </row>
    <row r="9" spans="2:5" ht="30" customHeight="1" x14ac:dyDescent="0.4">
      <c r="B9" s="226"/>
      <c r="C9" s="227"/>
      <c r="D9" s="228"/>
      <c r="E9" s="228"/>
    </row>
    <row r="10" spans="2:5" ht="30" customHeight="1" x14ac:dyDescent="0.4">
      <c r="B10" s="226"/>
      <c r="C10" s="227"/>
      <c r="D10" s="228"/>
      <c r="E10" s="228"/>
    </row>
    <row r="11" spans="2:5" ht="30" customHeight="1" x14ac:dyDescent="0.4">
      <c r="B11" s="226"/>
      <c r="C11" s="227"/>
      <c r="D11" s="228"/>
      <c r="E11" s="228"/>
    </row>
  </sheetData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6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CBBA7-CC79-446C-B8D1-29A65E993BBE}">
  <sheetPr codeName="Sheet11">
    <tabColor theme="9" tint="0.39997558519241921"/>
  </sheetPr>
  <dimension ref="B2:E11"/>
  <sheetViews>
    <sheetView view="pageBreakPreview" zoomScaleNormal="100" zoomScaleSheetLayoutView="100" workbookViewId="0">
      <pane xSplit="1" ySplit="2" topLeftCell="B3" activePane="bottomRight" state="frozen"/>
      <selection activeCell="F30" sqref="F30"/>
      <selection pane="topRight" activeCell="F30" sqref="F30"/>
      <selection pane="bottomLeft" activeCell="F30" sqref="F30"/>
      <selection pane="bottomRight" activeCell="F30" sqref="F30"/>
    </sheetView>
  </sheetViews>
  <sheetFormatPr defaultColWidth="8.75" defaultRowHeight="16.5" x14ac:dyDescent="0.4"/>
  <cols>
    <col min="1" max="1" width="4.625" style="225" customWidth="1"/>
    <col min="2" max="2" width="16.25" style="230" customWidth="1"/>
    <col min="3" max="3" width="30.625" style="231" customWidth="1"/>
    <col min="4" max="5" width="30.625" style="225" customWidth="1"/>
    <col min="6" max="6" width="4.625" style="225" customWidth="1"/>
    <col min="7" max="16384" width="8.75" style="225"/>
  </cols>
  <sheetData>
    <row r="2" spans="2:5" x14ac:dyDescent="0.4">
      <c r="B2" s="222" t="s">
        <v>457</v>
      </c>
      <c r="C2" s="223" t="s">
        <v>458</v>
      </c>
      <c r="D2" s="224" t="s">
        <v>459</v>
      </c>
      <c r="E2" s="224" t="s">
        <v>205</v>
      </c>
    </row>
    <row r="3" spans="2:5" ht="30" customHeight="1" x14ac:dyDescent="0.4">
      <c r="B3" s="226"/>
      <c r="C3" s="227"/>
      <c r="D3" s="228"/>
      <c r="E3" s="228"/>
    </row>
    <row r="4" spans="2:5" ht="30" customHeight="1" x14ac:dyDescent="0.4">
      <c r="B4" s="226"/>
      <c r="C4" s="227"/>
      <c r="D4" s="228"/>
      <c r="E4" s="228"/>
    </row>
    <row r="5" spans="2:5" ht="30" customHeight="1" x14ac:dyDescent="0.4">
      <c r="B5" s="226"/>
      <c r="C5" s="229"/>
      <c r="D5" s="228"/>
      <c r="E5" s="228"/>
    </row>
    <row r="6" spans="2:5" ht="30" customHeight="1" x14ac:dyDescent="0.4">
      <c r="B6" s="226"/>
      <c r="C6" s="227"/>
      <c r="D6" s="228"/>
      <c r="E6" s="228"/>
    </row>
    <row r="7" spans="2:5" ht="30" customHeight="1" x14ac:dyDescent="0.4">
      <c r="B7" s="226"/>
      <c r="C7" s="227"/>
      <c r="D7" s="228"/>
      <c r="E7" s="228"/>
    </row>
    <row r="8" spans="2:5" ht="30" customHeight="1" x14ac:dyDescent="0.4">
      <c r="B8" s="226"/>
      <c r="C8" s="227"/>
      <c r="D8" s="228"/>
      <c r="E8" s="228"/>
    </row>
    <row r="9" spans="2:5" ht="30" customHeight="1" x14ac:dyDescent="0.4">
      <c r="B9" s="226"/>
      <c r="C9" s="227"/>
      <c r="D9" s="228"/>
      <c r="E9" s="228"/>
    </row>
    <row r="10" spans="2:5" ht="30" customHeight="1" x14ac:dyDescent="0.4">
      <c r="B10" s="226"/>
      <c r="C10" s="227"/>
      <c r="D10" s="228"/>
      <c r="E10" s="228"/>
    </row>
    <row r="11" spans="2:5" ht="30" customHeight="1" x14ac:dyDescent="0.4">
      <c r="B11" s="226"/>
      <c r="C11" s="227"/>
      <c r="D11" s="228"/>
      <c r="E11" s="228"/>
    </row>
  </sheetData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E97BD-2273-4CA7-9322-0FD0F9E1FEF7}">
  <sheetPr codeName="Sheet12">
    <pageSetUpPr fitToPage="1"/>
  </sheetPr>
  <dimension ref="A1:BB115"/>
  <sheetViews>
    <sheetView topLeftCell="B5" workbookViewId="0">
      <selection activeCell="F30" sqref="F30"/>
    </sheetView>
  </sheetViews>
  <sheetFormatPr defaultRowHeight="18.75" x14ac:dyDescent="0.4"/>
  <cols>
    <col min="1" max="1" width="35.5" bestFit="1" customWidth="1"/>
    <col min="2" max="2" width="28.25" customWidth="1"/>
    <col min="4" max="4" width="16.875" bestFit="1" customWidth="1"/>
    <col min="5" max="6" width="4.625" customWidth="1"/>
    <col min="7" max="7" width="5.5" customWidth="1"/>
    <col min="8" max="8" width="5.25" customWidth="1"/>
    <col min="9" max="9" width="5.625" customWidth="1"/>
    <col min="10" max="11" width="5.375" customWidth="1"/>
    <col min="12" max="12" width="5.5" customWidth="1"/>
    <col min="13" max="14" width="5.125" customWidth="1"/>
    <col min="15" max="15" width="5.375" customWidth="1"/>
    <col min="16" max="16" width="5.125" customWidth="1"/>
    <col min="17" max="17" width="5" customWidth="1"/>
    <col min="18" max="18" width="5.75" customWidth="1"/>
    <col min="19" max="19" width="5.5" customWidth="1"/>
    <col min="20" max="52" width="4.625" customWidth="1"/>
  </cols>
  <sheetData>
    <row r="1" spans="1:52" x14ac:dyDescent="0.4">
      <c r="A1" s="133" t="s">
        <v>152</v>
      </c>
      <c r="C1" s="71" t="e">
        <f>#REF!</f>
        <v>#REF!</v>
      </c>
      <c r="D1" s="72" t="e">
        <f>#REF!</f>
        <v>#REF!</v>
      </c>
      <c r="E1" s="126">
        <v>0</v>
      </c>
      <c r="F1" s="127">
        <v>0</v>
      </c>
      <c r="G1" s="127">
        <v>1</v>
      </c>
      <c r="H1" s="127">
        <v>1</v>
      </c>
      <c r="I1" s="127">
        <v>2</v>
      </c>
      <c r="J1" s="127">
        <v>2</v>
      </c>
      <c r="K1" s="127">
        <v>3</v>
      </c>
      <c r="L1" s="127">
        <v>3</v>
      </c>
      <c r="M1" s="127">
        <v>4</v>
      </c>
      <c r="N1" s="127">
        <v>4</v>
      </c>
      <c r="O1" s="127">
        <v>5</v>
      </c>
      <c r="P1" s="127">
        <v>5</v>
      </c>
      <c r="Q1" s="127">
        <v>6</v>
      </c>
      <c r="R1" s="127">
        <v>6</v>
      </c>
      <c r="S1" s="127">
        <v>7</v>
      </c>
      <c r="T1" s="127">
        <v>7</v>
      </c>
      <c r="U1" s="127">
        <v>8</v>
      </c>
      <c r="V1" s="127">
        <v>8</v>
      </c>
      <c r="W1" s="127">
        <v>9</v>
      </c>
      <c r="X1" s="127">
        <v>9</v>
      </c>
      <c r="Y1" s="127">
        <v>10</v>
      </c>
      <c r="Z1" s="127">
        <v>10</v>
      </c>
      <c r="AA1" s="127">
        <v>11</v>
      </c>
      <c r="AB1" s="127">
        <v>11</v>
      </c>
      <c r="AC1" s="127">
        <v>12</v>
      </c>
      <c r="AD1" s="127">
        <v>12</v>
      </c>
      <c r="AE1" s="127">
        <v>13</v>
      </c>
      <c r="AF1" s="127">
        <v>13</v>
      </c>
      <c r="AG1" s="127">
        <v>14</v>
      </c>
      <c r="AH1" s="127">
        <v>14</v>
      </c>
      <c r="AI1" s="127">
        <v>15</v>
      </c>
      <c r="AJ1" s="127">
        <v>15</v>
      </c>
      <c r="AK1" s="127">
        <v>16</v>
      </c>
      <c r="AL1" s="127">
        <v>16</v>
      </c>
      <c r="AM1" s="127">
        <v>17</v>
      </c>
      <c r="AN1" s="127">
        <v>17</v>
      </c>
      <c r="AO1" s="127">
        <v>18</v>
      </c>
      <c r="AP1" s="127">
        <v>18</v>
      </c>
      <c r="AQ1" s="127">
        <v>19</v>
      </c>
      <c r="AR1" s="127">
        <v>19</v>
      </c>
      <c r="AS1" s="127">
        <v>20</v>
      </c>
      <c r="AT1" s="127">
        <v>20</v>
      </c>
      <c r="AU1" s="127">
        <v>21</v>
      </c>
      <c r="AV1" s="127">
        <v>21</v>
      </c>
      <c r="AW1" s="127">
        <v>22</v>
      </c>
      <c r="AX1" s="127">
        <v>22</v>
      </c>
      <c r="AY1" s="127">
        <v>23</v>
      </c>
      <c r="AZ1" s="128">
        <v>23</v>
      </c>
    </row>
    <row r="2" spans="1:52" ht="19.5" thickBot="1" x14ac:dyDescent="0.45">
      <c r="C2" s="29" t="s">
        <v>132</v>
      </c>
      <c r="D2" s="28" t="s">
        <v>133</v>
      </c>
      <c r="E2" s="129">
        <v>1</v>
      </c>
      <c r="F2" s="130">
        <v>2</v>
      </c>
      <c r="G2" s="130">
        <v>3</v>
      </c>
      <c r="H2" s="130">
        <v>4</v>
      </c>
      <c r="I2" s="130">
        <v>5</v>
      </c>
      <c r="J2" s="130">
        <v>6</v>
      </c>
      <c r="K2" s="130">
        <v>7</v>
      </c>
      <c r="L2" s="130">
        <v>8</v>
      </c>
      <c r="M2" s="130">
        <v>9</v>
      </c>
      <c r="N2" s="130">
        <v>10</v>
      </c>
      <c r="O2" s="130">
        <v>11</v>
      </c>
      <c r="P2" s="130">
        <v>12</v>
      </c>
      <c r="Q2" s="130">
        <v>13</v>
      </c>
      <c r="R2" s="130">
        <v>14</v>
      </c>
      <c r="S2" s="130">
        <v>15</v>
      </c>
      <c r="T2" s="130">
        <v>16</v>
      </c>
      <c r="U2" s="130">
        <v>17</v>
      </c>
      <c r="V2" s="130">
        <v>18</v>
      </c>
      <c r="W2" s="130">
        <v>19</v>
      </c>
      <c r="X2" s="130">
        <v>20</v>
      </c>
      <c r="Y2" s="130">
        <v>21</v>
      </c>
      <c r="Z2" s="130">
        <v>22</v>
      </c>
      <c r="AA2" s="130">
        <v>23</v>
      </c>
      <c r="AB2" s="130">
        <v>24</v>
      </c>
      <c r="AC2" s="130">
        <v>25</v>
      </c>
      <c r="AD2" s="130">
        <v>26</v>
      </c>
      <c r="AE2" s="130">
        <v>27</v>
      </c>
      <c r="AF2" s="130">
        <v>28</v>
      </c>
      <c r="AG2" s="130">
        <v>29</v>
      </c>
      <c r="AH2" s="130">
        <v>30</v>
      </c>
      <c r="AI2" s="130">
        <v>31</v>
      </c>
      <c r="AJ2" s="130">
        <v>32</v>
      </c>
      <c r="AK2" s="130">
        <v>33</v>
      </c>
      <c r="AL2" s="130">
        <v>34</v>
      </c>
      <c r="AM2" s="130">
        <v>35</v>
      </c>
      <c r="AN2" s="130">
        <v>36</v>
      </c>
      <c r="AO2" s="130">
        <v>37</v>
      </c>
      <c r="AP2" s="130">
        <v>38</v>
      </c>
      <c r="AQ2" s="130">
        <v>39</v>
      </c>
      <c r="AR2" s="130">
        <v>40</v>
      </c>
      <c r="AS2" s="130">
        <v>41</v>
      </c>
      <c r="AT2" s="130">
        <v>42</v>
      </c>
      <c r="AU2" s="130">
        <v>43</v>
      </c>
      <c r="AV2" s="130">
        <v>44</v>
      </c>
      <c r="AW2" s="130">
        <v>45</v>
      </c>
      <c r="AX2" s="130">
        <v>46</v>
      </c>
      <c r="AY2" s="130">
        <v>47</v>
      </c>
      <c r="AZ2" s="131">
        <v>48</v>
      </c>
    </row>
    <row r="3" spans="1:52" x14ac:dyDescent="0.4">
      <c r="A3" s="35" t="s">
        <v>2</v>
      </c>
      <c r="B3" s="36" t="s">
        <v>45</v>
      </c>
      <c r="C3" s="37"/>
      <c r="F3" s="68">
        <v>4</v>
      </c>
      <c r="G3" s="69">
        <v>5</v>
      </c>
      <c r="H3" s="69">
        <v>6</v>
      </c>
      <c r="I3" s="69">
        <v>7</v>
      </c>
      <c r="J3" s="69">
        <v>8</v>
      </c>
      <c r="K3" s="69">
        <v>9</v>
      </c>
      <c r="L3" s="69">
        <v>10</v>
      </c>
      <c r="M3" s="69">
        <v>11</v>
      </c>
      <c r="N3" s="69">
        <v>12</v>
      </c>
      <c r="O3" s="69">
        <v>1</v>
      </c>
      <c r="P3" s="69">
        <v>2</v>
      </c>
      <c r="Q3" s="70">
        <v>3</v>
      </c>
    </row>
    <row r="4" spans="1:52" x14ac:dyDescent="0.4">
      <c r="A4" s="38" t="s">
        <v>49</v>
      </c>
      <c r="B4" s="19" t="s">
        <v>46</v>
      </c>
      <c r="C4" s="39"/>
      <c r="D4" t="s">
        <v>143</v>
      </c>
      <c r="E4" s="64" t="s">
        <v>134</v>
      </c>
      <c r="F4" s="66" t="e">
        <f>#REF!</f>
        <v>#REF!</v>
      </c>
      <c r="G4" s="6" t="e">
        <f>#REF!</f>
        <v>#REF!</v>
      </c>
      <c r="H4" s="6" t="e">
        <f>#REF!</f>
        <v>#REF!</v>
      </c>
      <c r="I4" s="6" t="e">
        <f>#REF!</f>
        <v>#REF!</v>
      </c>
      <c r="J4" s="6" t="e">
        <f>#REF!</f>
        <v>#REF!</v>
      </c>
      <c r="K4" s="6" t="e">
        <f>#REF!</f>
        <v>#REF!</v>
      </c>
      <c r="L4" s="6" t="e">
        <f>#REF!</f>
        <v>#REF!</v>
      </c>
      <c r="M4" s="6" t="e">
        <f>#REF!</f>
        <v>#REF!</v>
      </c>
      <c r="N4" s="6" t="e">
        <f>#REF!</f>
        <v>#REF!</v>
      </c>
      <c r="O4" s="6" t="e">
        <f>#REF!</f>
        <v>#REF!</v>
      </c>
      <c r="P4" s="6" t="e">
        <f>#REF!</f>
        <v>#REF!</v>
      </c>
      <c r="Q4" s="67" t="e">
        <f>#REF!</f>
        <v>#REF!</v>
      </c>
    </row>
    <row r="5" spans="1:52" ht="19.5" thickBot="1" x14ac:dyDescent="0.45">
      <c r="A5" s="38" t="s">
        <v>56</v>
      </c>
      <c r="B5" s="19" t="s">
        <v>57</v>
      </c>
      <c r="C5" s="39"/>
      <c r="D5" t="s">
        <v>144</v>
      </c>
      <c r="E5" s="65" t="s">
        <v>135</v>
      </c>
      <c r="F5" s="66" t="e">
        <f>#REF!</f>
        <v>#REF!</v>
      </c>
      <c r="G5" s="6" t="e">
        <f>#REF!</f>
        <v>#REF!</v>
      </c>
      <c r="H5" s="6" t="e">
        <f>#REF!</f>
        <v>#REF!</v>
      </c>
      <c r="I5" s="6" t="e">
        <f>#REF!</f>
        <v>#REF!</v>
      </c>
      <c r="J5" s="6" t="e">
        <f>#REF!</f>
        <v>#REF!</v>
      </c>
      <c r="K5" s="6" t="e">
        <f>#REF!</f>
        <v>#REF!</v>
      </c>
      <c r="L5" s="6" t="e">
        <f>#REF!</f>
        <v>#REF!</v>
      </c>
      <c r="M5" s="6" t="e">
        <f>#REF!</f>
        <v>#REF!</v>
      </c>
      <c r="N5" s="6" t="e">
        <f>#REF!</f>
        <v>#REF!</v>
      </c>
      <c r="O5" s="6" t="e">
        <f>#REF!</f>
        <v>#REF!</v>
      </c>
      <c r="P5" s="6" t="e">
        <f>#REF!</f>
        <v>#REF!</v>
      </c>
      <c r="Q5" s="67" t="e">
        <f>#REF!</f>
        <v>#REF!</v>
      </c>
    </row>
    <row r="6" spans="1:52" x14ac:dyDescent="0.4">
      <c r="A6" s="143" t="s">
        <v>158</v>
      </c>
      <c r="B6" s="57" t="s">
        <v>62</v>
      </c>
      <c r="C6" s="58" t="e">
        <f>SUM(G49:Z49)</f>
        <v>#REF!</v>
      </c>
      <c r="D6" s="52" t="s">
        <v>54</v>
      </c>
      <c r="E6" s="52" t="s">
        <v>90</v>
      </c>
      <c r="F6" s="52" t="e">
        <f>F4*$C$7</f>
        <v>#REF!</v>
      </c>
      <c r="G6" s="52" t="e">
        <f t="shared" ref="G6:Q6" si="0">G4*$C$7</f>
        <v>#REF!</v>
      </c>
      <c r="H6" s="52" t="e">
        <f t="shared" si="0"/>
        <v>#REF!</v>
      </c>
      <c r="I6" s="52" t="e">
        <f t="shared" si="0"/>
        <v>#REF!</v>
      </c>
      <c r="J6" s="52" t="e">
        <f t="shared" si="0"/>
        <v>#REF!</v>
      </c>
      <c r="K6" s="52" t="e">
        <f t="shared" si="0"/>
        <v>#REF!</v>
      </c>
      <c r="L6" s="52" t="e">
        <f t="shared" si="0"/>
        <v>#REF!</v>
      </c>
      <c r="M6" s="52" t="e">
        <f t="shared" si="0"/>
        <v>#REF!</v>
      </c>
      <c r="N6" s="52" t="e">
        <f t="shared" si="0"/>
        <v>#REF!</v>
      </c>
      <c r="O6" s="52" t="e">
        <f t="shared" si="0"/>
        <v>#REF!</v>
      </c>
      <c r="P6" s="52" t="e">
        <f t="shared" si="0"/>
        <v>#REF!</v>
      </c>
      <c r="Q6" s="53" t="e">
        <f t="shared" si="0"/>
        <v>#REF!</v>
      </c>
    </row>
    <row r="7" spans="1:52" ht="19.5" thickBot="1" x14ac:dyDescent="0.45">
      <c r="A7" s="143" t="s">
        <v>159</v>
      </c>
      <c r="B7" s="57" t="s">
        <v>83</v>
      </c>
      <c r="C7" s="58" t="e">
        <f>#REF!-#REF!</f>
        <v>#REF!</v>
      </c>
      <c r="D7" s="54" t="s">
        <v>55</v>
      </c>
      <c r="E7" s="54" t="s">
        <v>91</v>
      </c>
      <c r="F7" s="54" t="e">
        <f>F4*$C$8+F5*24</f>
        <v>#REF!</v>
      </c>
      <c r="G7" s="54" t="e">
        <f t="shared" ref="G7:Q7" si="1">G4*$C$8+G5*24</f>
        <v>#REF!</v>
      </c>
      <c r="H7" s="54" t="e">
        <f t="shared" si="1"/>
        <v>#REF!</v>
      </c>
      <c r="I7" s="54" t="e">
        <f t="shared" si="1"/>
        <v>#REF!</v>
      </c>
      <c r="J7" s="54" t="e">
        <f t="shared" si="1"/>
        <v>#REF!</v>
      </c>
      <c r="K7" s="54" t="e">
        <f t="shared" si="1"/>
        <v>#REF!</v>
      </c>
      <c r="L7" s="54" t="e">
        <f t="shared" si="1"/>
        <v>#REF!</v>
      </c>
      <c r="M7" s="54" t="e">
        <f t="shared" si="1"/>
        <v>#REF!</v>
      </c>
      <c r="N7" s="54" t="e">
        <f t="shared" si="1"/>
        <v>#REF!</v>
      </c>
      <c r="O7" s="54" t="e">
        <f t="shared" si="1"/>
        <v>#REF!</v>
      </c>
      <c r="P7" s="54" t="e">
        <f t="shared" si="1"/>
        <v>#REF!</v>
      </c>
      <c r="Q7" s="55" t="e">
        <f t="shared" si="1"/>
        <v>#REF!</v>
      </c>
    </row>
    <row r="8" spans="1:52" ht="27" customHeight="1" x14ac:dyDescent="0.4">
      <c r="A8" s="144" t="s">
        <v>160</v>
      </c>
      <c r="B8" s="57" t="s">
        <v>47</v>
      </c>
      <c r="C8" s="59" t="e">
        <f>24-C7</f>
        <v>#REF!</v>
      </c>
      <c r="D8" s="75" t="s">
        <v>57</v>
      </c>
      <c r="E8" s="22" t="e">
        <f t="shared" ref="E8:AZ8" si="2">IF(AND(E1&gt;=$C$1,E1&lt;=$D$1-1),"△","")</f>
        <v>#REF!</v>
      </c>
      <c r="F8" s="22" t="e">
        <f t="shared" si="2"/>
        <v>#REF!</v>
      </c>
      <c r="G8" s="22" t="e">
        <f t="shared" si="2"/>
        <v>#REF!</v>
      </c>
      <c r="H8" s="22" t="e">
        <f t="shared" si="2"/>
        <v>#REF!</v>
      </c>
      <c r="I8" s="22" t="e">
        <f t="shared" si="2"/>
        <v>#REF!</v>
      </c>
      <c r="J8" s="22" t="e">
        <f t="shared" si="2"/>
        <v>#REF!</v>
      </c>
      <c r="K8" s="22" t="e">
        <f t="shared" si="2"/>
        <v>#REF!</v>
      </c>
      <c r="L8" s="22" t="e">
        <f t="shared" si="2"/>
        <v>#REF!</v>
      </c>
      <c r="M8" s="22" t="e">
        <f t="shared" si="2"/>
        <v>#REF!</v>
      </c>
      <c r="N8" s="22" t="e">
        <f t="shared" si="2"/>
        <v>#REF!</v>
      </c>
      <c r="O8" s="22" t="e">
        <f t="shared" si="2"/>
        <v>#REF!</v>
      </c>
      <c r="P8" s="22" t="e">
        <f t="shared" si="2"/>
        <v>#REF!</v>
      </c>
      <c r="Q8" s="22" t="e">
        <f t="shared" si="2"/>
        <v>#REF!</v>
      </c>
      <c r="R8" s="22" t="e">
        <f t="shared" si="2"/>
        <v>#REF!</v>
      </c>
      <c r="S8" s="22" t="e">
        <f t="shared" si="2"/>
        <v>#REF!</v>
      </c>
      <c r="T8" s="22" t="e">
        <f t="shared" si="2"/>
        <v>#REF!</v>
      </c>
      <c r="U8" s="22" t="e">
        <f t="shared" si="2"/>
        <v>#REF!</v>
      </c>
      <c r="V8" s="22" t="e">
        <f t="shared" si="2"/>
        <v>#REF!</v>
      </c>
      <c r="W8" s="22" t="e">
        <f t="shared" si="2"/>
        <v>#REF!</v>
      </c>
      <c r="X8" s="22" t="e">
        <f t="shared" si="2"/>
        <v>#REF!</v>
      </c>
      <c r="Y8" s="22" t="e">
        <f t="shared" si="2"/>
        <v>#REF!</v>
      </c>
      <c r="Z8" s="22" t="e">
        <f t="shared" si="2"/>
        <v>#REF!</v>
      </c>
      <c r="AA8" s="22" t="e">
        <f t="shared" si="2"/>
        <v>#REF!</v>
      </c>
      <c r="AB8" s="22" t="e">
        <f t="shared" si="2"/>
        <v>#REF!</v>
      </c>
      <c r="AC8" s="22" t="e">
        <f t="shared" si="2"/>
        <v>#REF!</v>
      </c>
      <c r="AD8" s="22" t="e">
        <f t="shared" si="2"/>
        <v>#REF!</v>
      </c>
      <c r="AE8" s="22" t="e">
        <f t="shared" si="2"/>
        <v>#REF!</v>
      </c>
      <c r="AF8" s="22" t="e">
        <f t="shared" si="2"/>
        <v>#REF!</v>
      </c>
      <c r="AG8" s="22" t="e">
        <f t="shared" si="2"/>
        <v>#REF!</v>
      </c>
      <c r="AH8" s="22" t="e">
        <f t="shared" si="2"/>
        <v>#REF!</v>
      </c>
      <c r="AI8" s="22" t="e">
        <f t="shared" si="2"/>
        <v>#REF!</v>
      </c>
      <c r="AJ8" s="22" t="e">
        <f t="shared" si="2"/>
        <v>#REF!</v>
      </c>
      <c r="AK8" s="22" t="e">
        <f t="shared" si="2"/>
        <v>#REF!</v>
      </c>
      <c r="AL8" s="22" t="e">
        <f t="shared" si="2"/>
        <v>#REF!</v>
      </c>
      <c r="AM8" s="22" t="e">
        <f t="shared" si="2"/>
        <v>#REF!</v>
      </c>
      <c r="AN8" s="22" t="e">
        <f t="shared" si="2"/>
        <v>#REF!</v>
      </c>
      <c r="AO8" s="22" t="e">
        <f t="shared" si="2"/>
        <v>#REF!</v>
      </c>
      <c r="AP8" s="22" t="e">
        <f t="shared" si="2"/>
        <v>#REF!</v>
      </c>
      <c r="AQ8" s="22" t="e">
        <f t="shared" si="2"/>
        <v>#REF!</v>
      </c>
      <c r="AR8" s="22" t="e">
        <f t="shared" si="2"/>
        <v>#REF!</v>
      </c>
      <c r="AS8" s="22" t="e">
        <f t="shared" si="2"/>
        <v>#REF!</v>
      </c>
      <c r="AT8" s="22" t="e">
        <f t="shared" si="2"/>
        <v>#REF!</v>
      </c>
      <c r="AU8" s="22" t="e">
        <f t="shared" si="2"/>
        <v>#REF!</v>
      </c>
      <c r="AV8" s="22" t="e">
        <f t="shared" si="2"/>
        <v>#REF!</v>
      </c>
      <c r="AW8" s="22" t="e">
        <f t="shared" si="2"/>
        <v>#REF!</v>
      </c>
      <c r="AX8" s="22" t="e">
        <f t="shared" si="2"/>
        <v>#REF!</v>
      </c>
      <c r="AY8" s="22" t="e">
        <f t="shared" si="2"/>
        <v>#REF!</v>
      </c>
      <c r="AZ8" s="31" t="e">
        <f t="shared" si="2"/>
        <v>#REF!</v>
      </c>
    </row>
    <row r="9" spans="1:52" x14ac:dyDescent="0.4">
      <c r="A9" s="145" t="s">
        <v>161</v>
      </c>
      <c r="B9" s="19" t="s">
        <v>86</v>
      </c>
      <c r="C9" s="41"/>
      <c r="D9" s="68">
        <v>4</v>
      </c>
      <c r="E9" s="50" t="e">
        <f>#REF!</f>
        <v>#REF!</v>
      </c>
      <c r="F9" s="50" t="e">
        <f>#REF!</f>
        <v>#REF!</v>
      </c>
      <c r="G9" s="50" t="e">
        <f>#REF!</f>
        <v>#REF!</v>
      </c>
      <c r="H9" s="50" t="e">
        <f>#REF!</f>
        <v>#REF!</v>
      </c>
      <c r="I9" s="50" t="e">
        <f>#REF!</f>
        <v>#REF!</v>
      </c>
      <c r="J9" s="50" t="e">
        <f>#REF!</f>
        <v>#REF!</v>
      </c>
      <c r="K9" s="50" t="e">
        <f>#REF!</f>
        <v>#REF!</v>
      </c>
      <c r="L9" s="50" t="e">
        <f>#REF!</f>
        <v>#REF!</v>
      </c>
      <c r="M9" s="50" t="e">
        <f>#REF!</f>
        <v>#REF!</v>
      </c>
      <c r="N9" s="50" t="e">
        <f>#REF!</f>
        <v>#REF!</v>
      </c>
      <c r="O9" s="50" t="e">
        <f>#REF!</f>
        <v>#REF!</v>
      </c>
      <c r="P9" s="50" t="e">
        <f>#REF!</f>
        <v>#REF!</v>
      </c>
      <c r="Q9" s="50" t="e">
        <f>#REF!</f>
        <v>#REF!</v>
      </c>
      <c r="R9" s="50" t="e">
        <f>#REF!</f>
        <v>#REF!</v>
      </c>
      <c r="S9" s="50" t="e">
        <f>#REF!</f>
        <v>#REF!</v>
      </c>
      <c r="T9" s="50" t="e">
        <f>#REF!</f>
        <v>#REF!</v>
      </c>
      <c r="U9" s="50" t="e">
        <f>#REF!</f>
        <v>#REF!</v>
      </c>
      <c r="V9" s="50" t="e">
        <f>#REF!</f>
        <v>#REF!</v>
      </c>
      <c r="W9" s="50" t="e">
        <f>#REF!</f>
        <v>#REF!</v>
      </c>
      <c r="X9" s="50" t="e">
        <f>#REF!</f>
        <v>#REF!</v>
      </c>
      <c r="Y9" s="50" t="e">
        <f>#REF!</f>
        <v>#REF!</v>
      </c>
      <c r="Z9" s="50" t="e">
        <f>#REF!</f>
        <v>#REF!</v>
      </c>
      <c r="AA9" s="50" t="e">
        <f>#REF!</f>
        <v>#REF!</v>
      </c>
      <c r="AB9" s="50" t="e">
        <f>#REF!</f>
        <v>#REF!</v>
      </c>
      <c r="AC9" s="50" t="e">
        <f>#REF!</f>
        <v>#REF!</v>
      </c>
      <c r="AD9" s="50" t="e">
        <f>#REF!</f>
        <v>#REF!</v>
      </c>
      <c r="AE9" s="50" t="e">
        <f>#REF!</f>
        <v>#REF!</v>
      </c>
      <c r="AF9" s="50" t="e">
        <f>#REF!</f>
        <v>#REF!</v>
      </c>
      <c r="AG9" s="50" t="e">
        <f>#REF!</f>
        <v>#REF!</v>
      </c>
      <c r="AH9" s="50" t="e">
        <f>#REF!</f>
        <v>#REF!</v>
      </c>
      <c r="AI9" s="50" t="e">
        <f>#REF!</f>
        <v>#REF!</v>
      </c>
      <c r="AJ9" s="50" t="e">
        <f>#REF!</f>
        <v>#REF!</v>
      </c>
      <c r="AK9" s="50" t="e">
        <f>#REF!</f>
        <v>#REF!</v>
      </c>
      <c r="AL9" s="50" t="e">
        <f>#REF!</f>
        <v>#REF!</v>
      </c>
      <c r="AM9" s="50" t="e">
        <f>#REF!</f>
        <v>#REF!</v>
      </c>
      <c r="AN9" s="50" t="e">
        <f>#REF!</f>
        <v>#REF!</v>
      </c>
      <c r="AO9" s="50" t="e">
        <f>#REF!</f>
        <v>#REF!</v>
      </c>
      <c r="AP9" s="50" t="e">
        <f>#REF!</f>
        <v>#REF!</v>
      </c>
      <c r="AQ9" s="50" t="e">
        <f>#REF!</f>
        <v>#REF!</v>
      </c>
      <c r="AR9" s="50" t="e">
        <f>#REF!</f>
        <v>#REF!</v>
      </c>
      <c r="AS9" s="50" t="e">
        <f>#REF!</f>
        <v>#REF!</v>
      </c>
      <c r="AT9" s="50" t="e">
        <f>#REF!</f>
        <v>#REF!</v>
      </c>
      <c r="AU9" s="50" t="e">
        <f>#REF!</f>
        <v>#REF!</v>
      </c>
      <c r="AV9" s="50" t="e">
        <f>#REF!</f>
        <v>#REF!</v>
      </c>
      <c r="AW9" s="50" t="e">
        <f>#REF!</f>
        <v>#REF!</v>
      </c>
      <c r="AX9" s="50" t="e">
        <f>#REF!</f>
        <v>#REF!</v>
      </c>
      <c r="AY9" s="50" t="e">
        <f>#REF!</f>
        <v>#REF!</v>
      </c>
      <c r="AZ9" s="51" t="e">
        <f>#REF!</f>
        <v>#REF!</v>
      </c>
    </row>
    <row r="10" spans="1:52" x14ac:dyDescent="0.4">
      <c r="A10" s="146" t="s">
        <v>162</v>
      </c>
      <c r="B10" s="19" t="s">
        <v>87</v>
      </c>
      <c r="C10" s="41"/>
      <c r="D10" s="68">
        <v>5</v>
      </c>
      <c r="E10" s="50" t="e">
        <f>#REF!</f>
        <v>#REF!</v>
      </c>
      <c r="F10" s="50" t="e">
        <f>#REF!</f>
        <v>#REF!</v>
      </c>
      <c r="G10" s="50" t="e">
        <f>#REF!</f>
        <v>#REF!</v>
      </c>
      <c r="H10" s="50" t="e">
        <f>#REF!</f>
        <v>#REF!</v>
      </c>
      <c r="I10" s="50" t="e">
        <f>#REF!</f>
        <v>#REF!</v>
      </c>
      <c r="J10" s="50" t="e">
        <f>#REF!</f>
        <v>#REF!</v>
      </c>
      <c r="K10" s="50" t="e">
        <f>#REF!</f>
        <v>#REF!</v>
      </c>
      <c r="L10" s="50" t="e">
        <f>#REF!</f>
        <v>#REF!</v>
      </c>
      <c r="M10" s="50" t="e">
        <f>#REF!</f>
        <v>#REF!</v>
      </c>
      <c r="N10" s="50" t="e">
        <f>#REF!</f>
        <v>#REF!</v>
      </c>
      <c r="O10" s="50" t="e">
        <f>#REF!</f>
        <v>#REF!</v>
      </c>
      <c r="P10" s="50" t="e">
        <f>#REF!</f>
        <v>#REF!</v>
      </c>
      <c r="Q10" s="50" t="e">
        <f>#REF!</f>
        <v>#REF!</v>
      </c>
      <c r="R10" s="50" t="e">
        <f>#REF!</f>
        <v>#REF!</v>
      </c>
      <c r="S10" s="50" t="e">
        <f>#REF!</f>
        <v>#REF!</v>
      </c>
      <c r="T10" s="50" t="e">
        <f>#REF!</f>
        <v>#REF!</v>
      </c>
      <c r="U10" s="50" t="e">
        <f>#REF!</f>
        <v>#REF!</v>
      </c>
      <c r="V10" s="50" t="e">
        <f>#REF!</f>
        <v>#REF!</v>
      </c>
      <c r="W10" s="50" t="e">
        <f>#REF!</f>
        <v>#REF!</v>
      </c>
      <c r="X10" s="50" t="e">
        <f>#REF!</f>
        <v>#REF!</v>
      </c>
      <c r="Y10" s="50" t="e">
        <f>#REF!</f>
        <v>#REF!</v>
      </c>
      <c r="Z10" s="50" t="e">
        <f>#REF!</f>
        <v>#REF!</v>
      </c>
      <c r="AA10" s="50" t="e">
        <f>#REF!</f>
        <v>#REF!</v>
      </c>
      <c r="AB10" s="50" t="e">
        <f>#REF!</f>
        <v>#REF!</v>
      </c>
      <c r="AC10" s="50" t="e">
        <f>#REF!</f>
        <v>#REF!</v>
      </c>
      <c r="AD10" s="50" t="e">
        <f>#REF!</f>
        <v>#REF!</v>
      </c>
      <c r="AE10" s="50" t="e">
        <f>#REF!</f>
        <v>#REF!</v>
      </c>
      <c r="AF10" s="50" t="e">
        <f>#REF!</f>
        <v>#REF!</v>
      </c>
      <c r="AG10" s="50" t="e">
        <f>#REF!</f>
        <v>#REF!</v>
      </c>
      <c r="AH10" s="50" t="e">
        <f>#REF!</f>
        <v>#REF!</v>
      </c>
      <c r="AI10" s="50" t="e">
        <f>#REF!</f>
        <v>#REF!</v>
      </c>
      <c r="AJ10" s="50" t="e">
        <f>#REF!</f>
        <v>#REF!</v>
      </c>
      <c r="AK10" s="50" t="e">
        <f>#REF!</f>
        <v>#REF!</v>
      </c>
      <c r="AL10" s="50" t="e">
        <f>#REF!</f>
        <v>#REF!</v>
      </c>
      <c r="AM10" s="50" t="e">
        <f>#REF!</f>
        <v>#REF!</v>
      </c>
      <c r="AN10" s="50" t="e">
        <f>#REF!</f>
        <v>#REF!</v>
      </c>
      <c r="AO10" s="50" t="e">
        <f>#REF!</f>
        <v>#REF!</v>
      </c>
      <c r="AP10" s="50" t="e">
        <f>#REF!</f>
        <v>#REF!</v>
      </c>
      <c r="AQ10" s="50" t="e">
        <f>#REF!</f>
        <v>#REF!</v>
      </c>
      <c r="AR10" s="50" t="e">
        <f>#REF!</f>
        <v>#REF!</v>
      </c>
      <c r="AS10" s="50" t="e">
        <f>#REF!</f>
        <v>#REF!</v>
      </c>
      <c r="AT10" s="50" t="e">
        <f>#REF!</f>
        <v>#REF!</v>
      </c>
      <c r="AU10" s="50" t="e">
        <f>#REF!</f>
        <v>#REF!</v>
      </c>
      <c r="AV10" s="50" t="e">
        <f>#REF!</f>
        <v>#REF!</v>
      </c>
      <c r="AW10" s="50" t="e">
        <f>#REF!</f>
        <v>#REF!</v>
      </c>
      <c r="AX10" s="50" t="e">
        <f>#REF!</f>
        <v>#REF!</v>
      </c>
      <c r="AY10" s="50" t="e">
        <f>#REF!</f>
        <v>#REF!</v>
      </c>
      <c r="AZ10" s="51" t="e">
        <f>#REF!</f>
        <v>#REF!</v>
      </c>
    </row>
    <row r="11" spans="1:52" x14ac:dyDescent="0.4">
      <c r="A11" s="150" t="s">
        <v>164</v>
      </c>
      <c r="B11" s="32"/>
      <c r="C11" s="73" t="e">
        <f>SUM(#REF!,#REF!,#REF!,#REF!,#REF!,#REF!,#REF!,#REF!,#REF!,#REF!,#REF!,#REF!)</f>
        <v>#REF!</v>
      </c>
      <c r="D11" s="68">
        <v>6</v>
      </c>
      <c r="E11" s="50" t="e">
        <f>#REF!</f>
        <v>#REF!</v>
      </c>
      <c r="F11" s="50" t="e">
        <f>#REF!</f>
        <v>#REF!</v>
      </c>
      <c r="G11" s="50" t="e">
        <f>#REF!</f>
        <v>#REF!</v>
      </c>
      <c r="H11" s="50" t="e">
        <f>#REF!</f>
        <v>#REF!</v>
      </c>
      <c r="I11" s="50" t="e">
        <f>#REF!</f>
        <v>#REF!</v>
      </c>
      <c r="J11" s="50" t="e">
        <f>#REF!</f>
        <v>#REF!</v>
      </c>
      <c r="K11" s="50" t="e">
        <f>#REF!</f>
        <v>#REF!</v>
      </c>
      <c r="L11" s="50" t="e">
        <f>#REF!</f>
        <v>#REF!</v>
      </c>
      <c r="M11" s="50" t="e">
        <f>#REF!</f>
        <v>#REF!</v>
      </c>
      <c r="N11" s="50" t="e">
        <f>#REF!</f>
        <v>#REF!</v>
      </c>
      <c r="O11" s="50" t="e">
        <f>#REF!</f>
        <v>#REF!</v>
      </c>
      <c r="P11" s="50" t="e">
        <f>#REF!</f>
        <v>#REF!</v>
      </c>
      <c r="Q11" s="50" t="e">
        <f>#REF!</f>
        <v>#REF!</v>
      </c>
      <c r="R11" s="50" t="e">
        <f>#REF!</f>
        <v>#REF!</v>
      </c>
      <c r="S11" s="50" t="e">
        <f>#REF!</f>
        <v>#REF!</v>
      </c>
      <c r="T11" s="50" t="e">
        <f>#REF!</f>
        <v>#REF!</v>
      </c>
      <c r="U11" s="50" t="e">
        <f>#REF!</f>
        <v>#REF!</v>
      </c>
      <c r="V11" s="50" t="e">
        <f>#REF!</f>
        <v>#REF!</v>
      </c>
      <c r="W11" s="50" t="e">
        <f>#REF!</f>
        <v>#REF!</v>
      </c>
      <c r="X11" s="50" t="e">
        <f>#REF!</f>
        <v>#REF!</v>
      </c>
      <c r="Y11" s="50" t="e">
        <f>#REF!</f>
        <v>#REF!</v>
      </c>
      <c r="Z11" s="50" t="e">
        <f>#REF!</f>
        <v>#REF!</v>
      </c>
      <c r="AA11" s="50" t="e">
        <f>#REF!</f>
        <v>#REF!</v>
      </c>
      <c r="AB11" s="50" t="e">
        <f>#REF!</f>
        <v>#REF!</v>
      </c>
      <c r="AC11" s="50" t="e">
        <f>#REF!</f>
        <v>#REF!</v>
      </c>
      <c r="AD11" s="50" t="e">
        <f>#REF!</f>
        <v>#REF!</v>
      </c>
      <c r="AE11" s="50" t="e">
        <f>#REF!</f>
        <v>#REF!</v>
      </c>
      <c r="AF11" s="50" t="e">
        <f>#REF!</f>
        <v>#REF!</v>
      </c>
      <c r="AG11" s="50" t="e">
        <f>#REF!</f>
        <v>#REF!</v>
      </c>
      <c r="AH11" s="50" t="e">
        <f>#REF!</f>
        <v>#REF!</v>
      </c>
      <c r="AI11" s="50" t="e">
        <f>#REF!</f>
        <v>#REF!</v>
      </c>
      <c r="AJ11" s="50" t="e">
        <f>#REF!</f>
        <v>#REF!</v>
      </c>
      <c r="AK11" s="50" t="e">
        <f>#REF!</f>
        <v>#REF!</v>
      </c>
      <c r="AL11" s="50" t="e">
        <f>#REF!</f>
        <v>#REF!</v>
      </c>
      <c r="AM11" s="50" t="e">
        <f>#REF!</f>
        <v>#REF!</v>
      </c>
      <c r="AN11" s="50" t="e">
        <f>#REF!</f>
        <v>#REF!</v>
      </c>
      <c r="AO11" s="50" t="e">
        <f>#REF!</f>
        <v>#REF!</v>
      </c>
      <c r="AP11" s="50" t="e">
        <f>#REF!</f>
        <v>#REF!</v>
      </c>
      <c r="AQ11" s="50" t="e">
        <f>#REF!</f>
        <v>#REF!</v>
      </c>
      <c r="AR11" s="50" t="e">
        <f>#REF!</f>
        <v>#REF!</v>
      </c>
      <c r="AS11" s="50" t="e">
        <f>#REF!</f>
        <v>#REF!</v>
      </c>
      <c r="AT11" s="50" t="e">
        <f>#REF!</f>
        <v>#REF!</v>
      </c>
      <c r="AU11" s="50" t="e">
        <f>#REF!</f>
        <v>#REF!</v>
      </c>
      <c r="AV11" s="50" t="e">
        <f>#REF!</f>
        <v>#REF!</v>
      </c>
      <c r="AW11" s="50" t="e">
        <f>#REF!</f>
        <v>#REF!</v>
      </c>
      <c r="AX11" s="50" t="e">
        <f>#REF!</f>
        <v>#REF!</v>
      </c>
      <c r="AY11" s="50" t="e">
        <f>#REF!</f>
        <v>#REF!</v>
      </c>
      <c r="AZ11" s="51" t="e">
        <f>#REF!</f>
        <v>#REF!</v>
      </c>
    </row>
    <row r="12" spans="1:52" x14ac:dyDescent="0.4">
      <c r="A12" s="151" t="s">
        <v>165</v>
      </c>
      <c r="B12" s="32"/>
      <c r="C12" s="73" t="e">
        <f>SUM(#REF!,#REF!,#REF!,#REF!,#REF!,#REF!,#REF!,#REF!,#REF!,#REF!,#REF!,#REF!)</f>
        <v>#REF!</v>
      </c>
      <c r="D12" s="68">
        <v>7</v>
      </c>
      <c r="E12" s="50" t="e">
        <f>#REF!</f>
        <v>#REF!</v>
      </c>
      <c r="F12" s="50" t="e">
        <f>#REF!</f>
        <v>#REF!</v>
      </c>
      <c r="G12" s="50" t="e">
        <f>#REF!</f>
        <v>#REF!</v>
      </c>
      <c r="H12" s="50" t="e">
        <f>#REF!</f>
        <v>#REF!</v>
      </c>
      <c r="I12" s="50" t="e">
        <f>#REF!</f>
        <v>#REF!</v>
      </c>
      <c r="J12" s="50" t="e">
        <f>#REF!</f>
        <v>#REF!</v>
      </c>
      <c r="K12" s="50" t="e">
        <f>#REF!</f>
        <v>#REF!</v>
      </c>
      <c r="L12" s="50" t="e">
        <f>#REF!</f>
        <v>#REF!</v>
      </c>
      <c r="M12" s="50" t="e">
        <f>#REF!</f>
        <v>#REF!</v>
      </c>
      <c r="N12" s="50" t="e">
        <f>#REF!</f>
        <v>#REF!</v>
      </c>
      <c r="O12" s="50" t="e">
        <f>#REF!</f>
        <v>#REF!</v>
      </c>
      <c r="P12" s="50" t="e">
        <f>#REF!</f>
        <v>#REF!</v>
      </c>
      <c r="Q12" s="50" t="e">
        <f>#REF!</f>
        <v>#REF!</v>
      </c>
      <c r="R12" s="50" t="e">
        <f>#REF!</f>
        <v>#REF!</v>
      </c>
      <c r="S12" s="50" t="e">
        <f>#REF!</f>
        <v>#REF!</v>
      </c>
      <c r="T12" s="50" t="e">
        <f>#REF!</f>
        <v>#REF!</v>
      </c>
      <c r="U12" s="50" t="e">
        <f>#REF!</f>
        <v>#REF!</v>
      </c>
      <c r="V12" s="50" t="e">
        <f>#REF!</f>
        <v>#REF!</v>
      </c>
      <c r="W12" s="50" t="e">
        <f>#REF!</f>
        <v>#REF!</v>
      </c>
      <c r="X12" s="50" t="e">
        <f>#REF!</f>
        <v>#REF!</v>
      </c>
      <c r="Y12" s="50" t="e">
        <f>#REF!</f>
        <v>#REF!</v>
      </c>
      <c r="Z12" s="50" t="e">
        <f>#REF!</f>
        <v>#REF!</v>
      </c>
      <c r="AA12" s="50" t="e">
        <f>#REF!</f>
        <v>#REF!</v>
      </c>
      <c r="AB12" s="50" t="e">
        <f>#REF!</f>
        <v>#REF!</v>
      </c>
      <c r="AC12" s="50" t="e">
        <f>#REF!</f>
        <v>#REF!</v>
      </c>
      <c r="AD12" s="50" t="e">
        <f>#REF!</f>
        <v>#REF!</v>
      </c>
      <c r="AE12" s="50" t="e">
        <f>#REF!</f>
        <v>#REF!</v>
      </c>
      <c r="AF12" s="50" t="e">
        <f>#REF!</f>
        <v>#REF!</v>
      </c>
      <c r="AG12" s="50" t="e">
        <f>#REF!</f>
        <v>#REF!</v>
      </c>
      <c r="AH12" s="50" t="e">
        <f>#REF!</f>
        <v>#REF!</v>
      </c>
      <c r="AI12" s="50" t="e">
        <f>#REF!</f>
        <v>#REF!</v>
      </c>
      <c r="AJ12" s="50" t="e">
        <f>#REF!</f>
        <v>#REF!</v>
      </c>
      <c r="AK12" s="50" t="e">
        <f>#REF!</f>
        <v>#REF!</v>
      </c>
      <c r="AL12" s="50" t="e">
        <f>#REF!</f>
        <v>#REF!</v>
      </c>
      <c r="AM12" s="50" t="e">
        <f>#REF!</f>
        <v>#REF!</v>
      </c>
      <c r="AN12" s="50" t="e">
        <f>#REF!</f>
        <v>#REF!</v>
      </c>
      <c r="AO12" s="50" t="e">
        <f>#REF!</f>
        <v>#REF!</v>
      </c>
      <c r="AP12" s="50" t="e">
        <f>#REF!</f>
        <v>#REF!</v>
      </c>
      <c r="AQ12" s="50" t="e">
        <f>#REF!</f>
        <v>#REF!</v>
      </c>
      <c r="AR12" s="50" t="e">
        <f>#REF!</f>
        <v>#REF!</v>
      </c>
      <c r="AS12" s="50" t="e">
        <f>#REF!</f>
        <v>#REF!</v>
      </c>
      <c r="AT12" s="50" t="e">
        <f>#REF!</f>
        <v>#REF!</v>
      </c>
      <c r="AU12" s="50" t="e">
        <f>#REF!</f>
        <v>#REF!</v>
      </c>
      <c r="AV12" s="50" t="e">
        <f>#REF!</f>
        <v>#REF!</v>
      </c>
      <c r="AW12" s="50" t="e">
        <f>#REF!</f>
        <v>#REF!</v>
      </c>
      <c r="AX12" s="50" t="e">
        <f>#REF!</f>
        <v>#REF!</v>
      </c>
      <c r="AY12" s="50" t="e">
        <f>#REF!</f>
        <v>#REF!</v>
      </c>
      <c r="AZ12" s="51" t="e">
        <f>#REF!</f>
        <v>#REF!</v>
      </c>
    </row>
    <row r="13" spans="1:52" x14ac:dyDescent="0.4">
      <c r="A13" s="143" t="s">
        <v>156</v>
      </c>
      <c r="B13" s="149" t="s">
        <v>163</v>
      </c>
      <c r="C13" s="59" t="e">
        <f>SUMIF($C$24:$C$47,"時間内",$BA$24:$BA$47)</f>
        <v>#REF!</v>
      </c>
      <c r="D13" s="68">
        <v>8</v>
      </c>
      <c r="E13" s="50" t="e">
        <f>#REF!</f>
        <v>#REF!</v>
      </c>
      <c r="F13" s="50" t="e">
        <f>#REF!</f>
        <v>#REF!</v>
      </c>
      <c r="G13" s="50" t="e">
        <f>#REF!</f>
        <v>#REF!</v>
      </c>
      <c r="H13" s="50" t="e">
        <f>#REF!</f>
        <v>#REF!</v>
      </c>
      <c r="I13" s="50" t="e">
        <f>#REF!</f>
        <v>#REF!</v>
      </c>
      <c r="J13" s="50" t="e">
        <f>#REF!</f>
        <v>#REF!</v>
      </c>
      <c r="K13" s="50" t="e">
        <f>#REF!</f>
        <v>#REF!</v>
      </c>
      <c r="L13" s="50" t="e">
        <f>#REF!</f>
        <v>#REF!</v>
      </c>
      <c r="M13" s="50" t="e">
        <f>#REF!</f>
        <v>#REF!</v>
      </c>
      <c r="N13" s="50" t="e">
        <f>#REF!</f>
        <v>#REF!</v>
      </c>
      <c r="O13" s="50" t="e">
        <f>#REF!</f>
        <v>#REF!</v>
      </c>
      <c r="P13" s="50" t="e">
        <f>#REF!</f>
        <v>#REF!</v>
      </c>
      <c r="Q13" s="50" t="e">
        <f>#REF!</f>
        <v>#REF!</v>
      </c>
      <c r="R13" s="50" t="e">
        <f>#REF!</f>
        <v>#REF!</v>
      </c>
      <c r="S13" s="50" t="e">
        <f>#REF!</f>
        <v>#REF!</v>
      </c>
      <c r="T13" s="50" t="e">
        <f>#REF!</f>
        <v>#REF!</v>
      </c>
      <c r="U13" s="50" t="e">
        <f>#REF!</f>
        <v>#REF!</v>
      </c>
      <c r="V13" s="50" t="e">
        <f>#REF!</f>
        <v>#REF!</v>
      </c>
      <c r="W13" s="50" t="e">
        <f>#REF!</f>
        <v>#REF!</v>
      </c>
      <c r="X13" s="50" t="e">
        <f>#REF!</f>
        <v>#REF!</v>
      </c>
      <c r="Y13" s="50" t="e">
        <f>#REF!</f>
        <v>#REF!</v>
      </c>
      <c r="Z13" s="50" t="e">
        <f>#REF!</f>
        <v>#REF!</v>
      </c>
      <c r="AA13" s="50" t="e">
        <f>#REF!</f>
        <v>#REF!</v>
      </c>
      <c r="AB13" s="50" t="e">
        <f>#REF!</f>
        <v>#REF!</v>
      </c>
      <c r="AC13" s="50" t="e">
        <f>#REF!</f>
        <v>#REF!</v>
      </c>
      <c r="AD13" s="50" t="e">
        <f>#REF!</f>
        <v>#REF!</v>
      </c>
      <c r="AE13" s="50" t="e">
        <f>#REF!</f>
        <v>#REF!</v>
      </c>
      <c r="AF13" s="50" t="e">
        <f>#REF!</f>
        <v>#REF!</v>
      </c>
      <c r="AG13" s="50" t="e">
        <f>#REF!</f>
        <v>#REF!</v>
      </c>
      <c r="AH13" s="50" t="e">
        <f>#REF!</f>
        <v>#REF!</v>
      </c>
      <c r="AI13" s="50" t="e">
        <f>#REF!</f>
        <v>#REF!</v>
      </c>
      <c r="AJ13" s="50" t="e">
        <f>#REF!</f>
        <v>#REF!</v>
      </c>
      <c r="AK13" s="50" t="e">
        <f>#REF!</f>
        <v>#REF!</v>
      </c>
      <c r="AL13" s="50" t="e">
        <f>#REF!</f>
        <v>#REF!</v>
      </c>
      <c r="AM13" s="50" t="e">
        <f>#REF!</f>
        <v>#REF!</v>
      </c>
      <c r="AN13" s="50" t="e">
        <f>#REF!</f>
        <v>#REF!</v>
      </c>
      <c r="AO13" s="50" t="e">
        <f>#REF!</f>
        <v>#REF!</v>
      </c>
      <c r="AP13" s="50" t="e">
        <f>#REF!</f>
        <v>#REF!</v>
      </c>
      <c r="AQ13" s="50" t="e">
        <f>#REF!</f>
        <v>#REF!</v>
      </c>
      <c r="AR13" s="50" t="e">
        <f>#REF!</f>
        <v>#REF!</v>
      </c>
      <c r="AS13" s="50" t="e">
        <f>#REF!</f>
        <v>#REF!</v>
      </c>
      <c r="AT13" s="50" t="e">
        <f>#REF!</f>
        <v>#REF!</v>
      </c>
      <c r="AU13" s="50" t="e">
        <f>#REF!</f>
        <v>#REF!</v>
      </c>
      <c r="AV13" s="50" t="e">
        <f>#REF!</f>
        <v>#REF!</v>
      </c>
      <c r="AW13" s="50" t="e">
        <f>#REF!</f>
        <v>#REF!</v>
      </c>
      <c r="AX13" s="50" t="e">
        <f>#REF!</f>
        <v>#REF!</v>
      </c>
      <c r="AY13" s="50" t="e">
        <f>#REF!</f>
        <v>#REF!</v>
      </c>
      <c r="AZ13" s="51" t="e">
        <f>#REF!</f>
        <v>#REF!</v>
      </c>
    </row>
    <row r="14" spans="1:52" x14ac:dyDescent="0.4">
      <c r="A14" s="144" t="s">
        <v>157</v>
      </c>
      <c r="B14" s="149" t="s">
        <v>163</v>
      </c>
      <c r="C14" s="59" t="e">
        <f>SUMIF($C$24:$C$47,"時間外",$BA$24:$BA$47)</f>
        <v>#REF!</v>
      </c>
      <c r="D14" s="68">
        <v>9</v>
      </c>
      <c r="E14" s="50" t="e">
        <f>#REF!</f>
        <v>#REF!</v>
      </c>
      <c r="F14" s="50" t="e">
        <f>#REF!</f>
        <v>#REF!</v>
      </c>
      <c r="G14" s="50" t="e">
        <f>#REF!</f>
        <v>#REF!</v>
      </c>
      <c r="H14" s="50" t="e">
        <f>#REF!</f>
        <v>#REF!</v>
      </c>
      <c r="I14" s="50" t="e">
        <f>#REF!</f>
        <v>#REF!</v>
      </c>
      <c r="J14" s="50" t="e">
        <f>#REF!</f>
        <v>#REF!</v>
      </c>
      <c r="K14" s="50" t="e">
        <f>#REF!</f>
        <v>#REF!</v>
      </c>
      <c r="L14" s="50" t="e">
        <f>#REF!</f>
        <v>#REF!</v>
      </c>
      <c r="M14" s="50" t="e">
        <f>#REF!</f>
        <v>#REF!</v>
      </c>
      <c r="N14" s="50" t="e">
        <f>#REF!</f>
        <v>#REF!</v>
      </c>
      <c r="O14" s="50" t="e">
        <f>#REF!</f>
        <v>#REF!</v>
      </c>
      <c r="P14" s="50" t="e">
        <f>#REF!</f>
        <v>#REF!</v>
      </c>
      <c r="Q14" s="50" t="e">
        <f>#REF!</f>
        <v>#REF!</v>
      </c>
      <c r="R14" s="50" t="e">
        <f>#REF!</f>
        <v>#REF!</v>
      </c>
      <c r="S14" s="50" t="e">
        <f>#REF!</f>
        <v>#REF!</v>
      </c>
      <c r="T14" s="50" t="e">
        <f>#REF!</f>
        <v>#REF!</v>
      </c>
      <c r="U14" s="50" t="e">
        <f>#REF!</f>
        <v>#REF!</v>
      </c>
      <c r="V14" s="50" t="e">
        <f>#REF!</f>
        <v>#REF!</v>
      </c>
      <c r="W14" s="50" t="e">
        <f>#REF!</f>
        <v>#REF!</v>
      </c>
      <c r="X14" s="50" t="e">
        <f>#REF!</f>
        <v>#REF!</v>
      </c>
      <c r="Y14" s="50" t="e">
        <f>#REF!</f>
        <v>#REF!</v>
      </c>
      <c r="Z14" s="50" t="e">
        <f>#REF!</f>
        <v>#REF!</v>
      </c>
      <c r="AA14" s="50" t="e">
        <f>#REF!</f>
        <v>#REF!</v>
      </c>
      <c r="AB14" s="50" t="e">
        <f>#REF!</f>
        <v>#REF!</v>
      </c>
      <c r="AC14" s="50" t="e">
        <f>#REF!</f>
        <v>#REF!</v>
      </c>
      <c r="AD14" s="50" t="e">
        <f>#REF!</f>
        <v>#REF!</v>
      </c>
      <c r="AE14" s="50" t="e">
        <f>#REF!</f>
        <v>#REF!</v>
      </c>
      <c r="AF14" s="50" t="e">
        <f>#REF!</f>
        <v>#REF!</v>
      </c>
      <c r="AG14" s="50" t="e">
        <f>#REF!</f>
        <v>#REF!</v>
      </c>
      <c r="AH14" s="50" t="e">
        <f>#REF!</f>
        <v>#REF!</v>
      </c>
      <c r="AI14" s="50" t="e">
        <f>#REF!</f>
        <v>#REF!</v>
      </c>
      <c r="AJ14" s="50" t="e">
        <f>#REF!</f>
        <v>#REF!</v>
      </c>
      <c r="AK14" s="50" t="e">
        <f>#REF!</f>
        <v>#REF!</v>
      </c>
      <c r="AL14" s="50" t="e">
        <f>#REF!</f>
        <v>#REF!</v>
      </c>
      <c r="AM14" s="50" t="e">
        <f>#REF!</f>
        <v>#REF!</v>
      </c>
      <c r="AN14" s="50" t="e">
        <f>#REF!</f>
        <v>#REF!</v>
      </c>
      <c r="AO14" s="50" t="e">
        <f>#REF!</f>
        <v>#REF!</v>
      </c>
      <c r="AP14" s="50" t="e">
        <f>#REF!</f>
        <v>#REF!</v>
      </c>
      <c r="AQ14" s="50" t="e">
        <f>#REF!</f>
        <v>#REF!</v>
      </c>
      <c r="AR14" s="50" t="e">
        <f>#REF!</f>
        <v>#REF!</v>
      </c>
      <c r="AS14" s="50" t="e">
        <f>#REF!</f>
        <v>#REF!</v>
      </c>
      <c r="AT14" s="50" t="e">
        <f>#REF!</f>
        <v>#REF!</v>
      </c>
      <c r="AU14" s="50" t="e">
        <f>#REF!</f>
        <v>#REF!</v>
      </c>
      <c r="AV14" s="50" t="e">
        <f>#REF!</f>
        <v>#REF!</v>
      </c>
      <c r="AW14" s="50" t="e">
        <f>#REF!</f>
        <v>#REF!</v>
      </c>
      <c r="AX14" s="50" t="e">
        <f>#REF!</f>
        <v>#REF!</v>
      </c>
      <c r="AY14" s="50" t="e">
        <f>#REF!</f>
        <v>#REF!</v>
      </c>
      <c r="AZ14" s="51" t="e">
        <f>#REF!</f>
        <v>#REF!</v>
      </c>
    </row>
    <row r="15" spans="1:52" x14ac:dyDescent="0.4">
      <c r="A15" s="45" t="s">
        <v>58</v>
      </c>
      <c r="B15" s="141" t="s">
        <v>166</v>
      </c>
      <c r="C15" s="147" t="e">
        <f>SQRT(($C$13/($C$7*12)))</f>
        <v>#REF!</v>
      </c>
      <c r="D15" s="68">
        <v>10</v>
      </c>
      <c r="E15" s="50" t="e">
        <f>#REF!</f>
        <v>#REF!</v>
      </c>
      <c r="F15" s="50" t="e">
        <f>#REF!</f>
        <v>#REF!</v>
      </c>
      <c r="G15" s="50" t="e">
        <f>#REF!</f>
        <v>#REF!</v>
      </c>
      <c r="H15" s="50" t="e">
        <f>#REF!</f>
        <v>#REF!</v>
      </c>
      <c r="I15" s="50" t="e">
        <f>#REF!</f>
        <v>#REF!</v>
      </c>
      <c r="J15" s="50" t="e">
        <f>#REF!</f>
        <v>#REF!</v>
      </c>
      <c r="K15" s="50" t="e">
        <f>#REF!</f>
        <v>#REF!</v>
      </c>
      <c r="L15" s="50" t="e">
        <f>#REF!</f>
        <v>#REF!</v>
      </c>
      <c r="M15" s="50" t="e">
        <f>#REF!</f>
        <v>#REF!</v>
      </c>
      <c r="N15" s="50" t="e">
        <f>#REF!</f>
        <v>#REF!</v>
      </c>
      <c r="O15" s="50" t="e">
        <f>#REF!</f>
        <v>#REF!</v>
      </c>
      <c r="P15" s="50" t="e">
        <f>#REF!</f>
        <v>#REF!</v>
      </c>
      <c r="Q15" s="50" t="e">
        <f>#REF!</f>
        <v>#REF!</v>
      </c>
      <c r="R15" s="50" t="e">
        <f>#REF!</f>
        <v>#REF!</v>
      </c>
      <c r="S15" s="50" t="e">
        <f>#REF!</f>
        <v>#REF!</v>
      </c>
      <c r="T15" s="50" t="e">
        <f>#REF!</f>
        <v>#REF!</v>
      </c>
      <c r="U15" s="50" t="e">
        <f>#REF!</f>
        <v>#REF!</v>
      </c>
      <c r="V15" s="50" t="e">
        <f>#REF!</f>
        <v>#REF!</v>
      </c>
      <c r="W15" s="50" t="e">
        <f>#REF!</f>
        <v>#REF!</v>
      </c>
      <c r="X15" s="50" t="e">
        <f>#REF!</f>
        <v>#REF!</v>
      </c>
      <c r="Y15" s="50" t="e">
        <f>#REF!</f>
        <v>#REF!</v>
      </c>
      <c r="Z15" s="50" t="e">
        <f>#REF!</f>
        <v>#REF!</v>
      </c>
      <c r="AA15" s="50" t="e">
        <f>#REF!</f>
        <v>#REF!</v>
      </c>
      <c r="AB15" s="50" t="e">
        <f>#REF!</f>
        <v>#REF!</v>
      </c>
      <c r="AC15" s="50" t="e">
        <f>#REF!</f>
        <v>#REF!</v>
      </c>
      <c r="AD15" s="50" t="e">
        <f>#REF!</f>
        <v>#REF!</v>
      </c>
      <c r="AE15" s="50" t="e">
        <f>#REF!</f>
        <v>#REF!</v>
      </c>
      <c r="AF15" s="50" t="e">
        <f>#REF!</f>
        <v>#REF!</v>
      </c>
      <c r="AG15" s="50" t="e">
        <f>#REF!</f>
        <v>#REF!</v>
      </c>
      <c r="AH15" s="50" t="e">
        <f>#REF!</f>
        <v>#REF!</v>
      </c>
      <c r="AI15" s="50" t="e">
        <f>#REF!</f>
        <v>#REF!</v>
      </c>
      <c r="AJ15" s="50" t="e">
        <f>#REF!</f>
        <v>#REF!</v>
      </c>
      <c r="AK15" s="50" t="e">
        <f>#REF!</f>
        <v>#REF!</v>
      </c>
      <c r="AL15" s="50" t="e">
        <f>#REF!</f>
        <v>#REF!</v>
      </c>
      <c r="AM15" s="50" t="e">
        <f>#REF!</f>
        <v>#REF!</v>
      </c>
      <c r="AN15" s="50" t="e">
        <f>#REF!</f>
        <v>#REF!</v>
      </c>
      <c r="AO15" s="50" t="e">
        <f>#REF!</f>
        <v>#REF!</v>
      </c>
      <c r="AP15" s="50" t="e">
        <f>#REF!</f>
        <v>#REF!</v>
      </c>
      <c r="AQ15" s="50" t="e">
        <f>#REF!</f>
        <v>#REF!</v>
      </c>
      <c r="AR15" s="50" t="e">
        <f>#REF!</f>
        <v>#REF!</v>
      </c>
      <c r="AS15" s="50" t="e">
        <f>#REF!</f>
        <v>#REF!</v>
      </c>
      <c r="AT15" s="50" t="e">
        <f>#REF!</f>
        <v>#REF!</v>
      </c>
      <c r="AU15" s="50" t="e">
        <f>#REF!</f>
        <v>#REF!</v>
      </c>
      <c r="AV15" s="50" t="e">
        <f>#REF!</f>
        <v>#REF!</v>
      </c>
      <c r="AW15" s="50" t="e">
        <f>#REF!</f>
        <v>#REF!</v>
      </c>
      <c r="AX15" s="50" t="e">
        <f>#REF!</f>
        <v>#REF!</v>
      </c>
      <c r="AY15" s="50" t="e">
        <f>#REF!</f>
        <v>#REF!</v>
      </c>
      <c r="AZ15" s="51" t="e">
        <f>#REF!</f>
        <v>#REF!</v>
      </c>
    </row>
    <row r="16" spans="1:52" ht="19.5" thickBot="1" x14ac:dyDescent="0.45">
      <c r="A16" s="46" t="s">
        <v>59</v>
      </c>
      <c r="B16" s="142" t="s">
        <v>167</v>
      </c>
      <c r="C16" s="148" t="e">
        <f>SQRT(($C$14/($C$8*12)))</f>
        <v>#REF!</v>
      </c>
      <c r="D16" s="68">
        <v>11</v>
      </c>
      <c r="E16" s="50" t="e">
        <f>#REF!</f>
        <v>#REF!</v>
      </c>
      <c r="F16" s="50" t="e">
        <f>#REF!</f>
        <v>#REF!</v>
      </c>
      <c r="G16" s="50" t="e">
        <f>#REF!</f>
        <v>#REF!</v>
      </c>
      <c r="H16" s="50" t="e">
        <f>#REF!</f>
        <v>#REF!</v>
      </c>
      <c r="I16" s="50" t="e">
        <f>#REF!</f>
        <v>#REF!</v>
      </c>
      <c r="J16" s="50" t="e">
        <f>#REF!</f>
        <v>#REF!</v>
      </c>
      <c r="K16" s="50" t="e">
        <f>#REF!</f>
        <v>#REF!</v>
      </c>
      <c r="L16" s="50" t="e">
        <f>#REF!</f>
        <v>#REF!</v>
      </c>
      <c r="M16" s="50" t="e">
        <f>#REF!</f>
        <v>#REF!</v>
      </c>
      <c r="N16" s="50" t="e">
        <f>#REF!</f>
        <v>#REF!</v>
      </c>
      <c r="O16" s="50" t="e">
        <f>#REF!</f>
        <v>#REF!</v>
      </c>
      <c r="P16" s="50" t="e">
        <f>#REF!</f>
        <v>#REF!</v>
      </c>
      <c r="Q16" s="50" t="e">
        <f>#REF!</f>
        <v>#REF!</v>
      </c>
      <c r="R16" s="50" t="e">
        <f>#REF!</f>
        <v>#REF!</v>
      </c>
      <c r="S16" s="50" t="e">
        <f>#REF!</f>
        <v>#REF!</v>
      </c>
      <c r="T16" s="50" t="e">
        <f>#REF!</f>
        <v>#REF!</v>
      </c>
      <c r="U16" s="50" t="e">
        <f>#REF!</f>
        <v>#REF!</v>
      </c>
      <c r="V16" s="50" t="e">
        <f>#REF!</f>
        <v>#REF!</v>
      </c>
      <c r="W16" s="50" t="e">
        <f>#REF!</f>
        <v>#REF!</v>
      </c>
      <c r="X16" s="50" t="e">
        <f>#REF!</f>
        <v>#REF!</v>
      </c>
      <c r="Y16" s="50" t="e">
        <f>#REF!</f>
        <v>#REF!</v>
      </c>
      <c r="Z16" s="50" t="e">
        <f>#REF!</f>
        <v>#REF!</v>
      </c>
      <c r="AA16" s="50" t="e">
        <f>#REF!</f>
        <v>#REF!</v>
      </c>
      <c r="AB16" s="50" t="e">
        <f>#REF!</f>
        <v>#REF!</v>
      </c>
      <c r="AC16" s="50" t="e">
        <f>#REF!</f>
        <v>#REF!</v>
      </c>
      <c r="AD16" s="50" t="e">
        <f>#REF!</f>
        <v>#REF!</v>
      </c>
      <c r="AE16" s="50" t="e">
        <f>#REF!</f>
        <v>#REF!</v>
      </c>
      <c r="AF16" s="50" t="e">
        <f>#REF!</f>
        <v>#REF!</v>
      </c>
      <c r="AG16" s="50" t="e">
        <f>#REF!</f>
        <v>#REF!</v>
      </c>
      <c r="AH16" s="50" t="e">
        <f>#REF!</f>
        <v>#REF!</v>
      </c>
      <c r="AI16" s="50" t="e">
        <f>#REF!</f>
        <v>#REF!</v>
      </c>
      <c r="AJ16" s="50" t="e">
        <f>#REF!</f>
        <v>#REF!</v>
      </c>
      <c r="AK16" s="50" t="e">
        <f>#REF!</f>
        <v>#REF!</v>
      </c>
      <c r="AL16" s="50" t="e">
        <f>#REF!</f>
        <v>#REF!</v>
      </c>
      <c r="AM16" s="50" t="e">
        <f>#REF!</f>
        <v>#REF!</v>
      </c>
      <c r="AN16" s="50" t="e">
        <f>#REF!</f>
        <v>#REF!</v>
      </c>
      <c r="AO16" s="50" t="e">
        <f>#REF!</f>
        <v>#REF!</v>
      </c>
      <c r="AP16" s="50" t="e">
        <f>#REF!</f>
        <v>#REF!</v>
      </c>
      <c r="AQ16" s="50" t="e">
        <f>#REF!</f>
        <v>#REF!</v>
      </c>
      <c r="AR16" s="50" t="e">
        <f>#REF!</f>
        <v>#REF!</v>
      </c>
      <c r="AS16" s="50" t="e">
        <f>#REF!</f>
        <v>#REF!</v>
      </c>
      <c r="AT16" s="50" t="e">
        <f>#REF!</f>
        <v>#REF!</v>
      </c>
      <c r="AU16" s="50" t="e">
        <f>#REF!</f>
        <v>#REF!</v>
      </c>
      <c r="AV16" s="50" t="e">
        <f>#REF!</f>
        <v>#REF!</v>
      </c>
      <c r="AW16" s="50" t="e">
        <f>#REF!</f>
        <v>#REF!</v>
      </c>
      <c r="AX16" s="50" t="e">
        <f>#REF!</f>
        <v>#REF!</v>
      </c>
      <c r="AY16" s="50" t="e">
        <f>#REF!</f>
        <v>#REF!</v>
      </c>
      <c r="AZ16" s="51" t="e">
        <f>#REF!</f>
        <v>#REF!</v>
      </c>
    </row>
    <row r="17" spans="1:54" x14ac:dyDescent="0.4">
      <c r="D17" s="68">
        <v>12</v>
      </c>
      <c r="E17" s="50" t="e">
        <f>#REF!</f>
        <v>#REF!</v>
      </c>
      <c r="F17" s="50" t="e">
        <f>#REF!</f>
        <v>#REF!</v>
      </c>
      <c r="G17" s="50" t="e">
        <f>#REF!</f>
        <v>#REF!</v>
      </c>
      <c r="H17" s="50" t="e">
        <f>#REF!</f>
        <v>#REF!</v>
      </c>
      <c r="I17" s="50" t="e">
        <f>#REF!</f>
        <v>#REF!</v>
      </c>
      <c r="J17" s="50" t="e">
        <f>#REF!</f>
        <v>#REF!</v>
      </c>
      <c r="K17" s="50" t="e">
        <f>#REF!</f>
        <v>#REF!</v>
      </c>
      <c r="L17" s="50" t="e">
        <f>#REF!</f>
        <v>#REF!</v>
      </c>
      <c r="M17" s="50" t="e">
        <f>#REF!</f>
        <v>#REF!</v>
      </c>
      <c r="N17" s="50" t="e">
        <f>#REF!</f>
        <v>#REF!</v>
      </c>
      <c r="O17" s="50" t="e">
        <f>#REF!</f>
        <v>#REF!</v>
      </c>
      <c r="P17" s="50" t="e">
        <f>#REF!</f>
        <v>#REF!</v>
      </c>
      <c r="Q17" s="50" t="e">
        <f>#REF!</f>
        <v>#REF!</v>
      </c>
      <c r="R17" s="50" t="e">
        <f>#REF!</f>
        <v>#REF!</v>
      </c>
      <c r="S17" s="50" t="e">
        <f>#REF!</f>
        <v>#REF!</v>
      </c>
      <c r="T17" s="50" t="e">
        <f>#REF!</f>
        <v>#REF!</v>
      </c>
      <c r="U17" s="50" t="e">
        <f>#REF!</f>
        <v>#REF!</v>
      </c>
      <c r="V17" s="50" t="e">
        <f>#REF!</f>
        <v>#REF!</v>
      </c>
      <c r="W17" s="50" t="e">
        <f>#REF!</f>
        <v>#REF!</v>
      </c>
      <c r="X17" s="50" t="e">
        <f>#REF!</f>
        <v>#REF!</v>
      </c>
      <c r="Y17" s="50" t="e">
        <f>#REF!</f>
        <v>#REF!</v>
      </c>
      <c r="Z17" s="50" t="e">
        <f>#REF!</f>
        <v>#REF!</v>
      </c>
      <c r="AA17" s="50" t="e">
        <f>#REF!</f>
        <v>#REF!</v>
      </c>
      <c r="AB17" s="50" t="e">
        <f>#REF!</f>
        <v>#REF!</v>
      </c>
      <c r="AC17" s="50" t="e">
        <f>#REF!</f>
        <v>#REF!</v>
      </c>
      <c r="AD17" s="50" t="e">
        <f>#REF!</f>
        <v>#REF!</v>
      </c>
      <c r="AE17" s="50" t="e">
        <f>#REF!</f>
        <v>#REF!</v>
      </c>
      <c r="AF17" s="50" t="e">
        <f>#REF!</f>
        <v>#REF!</v>
      </c>
      <c r="AG17" s="50" t="e">
        <f>#REF!</f>
        <v>#REF!</v>
      </c>
      <c r="AH17" s="50" t="e">
        <f>#REF!</f>
        <v>#REF!</v>
      </c>
      <c r="AI17" s="50" t="e">
        <f>#REF!</f>
        <v>#REF!</v>
      </c>
      <c r="AJ17" s="50" t="e">
        <f>#REF!</f>
        <v>#REF!</v>
      </c>
      <c r="AK17" s="50" t="e">
        <f>#REF!</f>
        <v>#REF!</v>
      </c>
      <c r="AL17" s="50" t="e">
        <f>#REF!</f>
        <v>#REF!</v>
      </c>
      <c r="AM17" s="50" t="e">
        <f>#REF!</f>
        <v>#REF!</v>
      </c>
      <c r="AN17" s="50" t="e">
        <f>#REF!</f>
        <v>#REF!</v>
      </c>
      <c r="AO17" s="50" t="e">
        <f>#REF!</f>
        <v>#REF!</v>
      </c>
      <c r="AP17" s="50" t="e">
        <f>#REF!</f>
        <v>#REF!</v>
      </c>
      <c r="AQ17" s="50" t="e">
        <f>#REF!</f>
        <v>#REF!</v>
      </c>
      <c r="AR17" s="50" t="e">
        <f>#REF!</f>
        <v>#REF!</v>
      </c>
      <c r="AS17" s="50" t="e">
        <f>#REF!</f>
        <v>#REF!</v>
      </c>
      <c r="AT17" s="50" t="e">
        <f>#REF!</f>
        <v>#REF!</v>
      </c>
      <c r="AU17" s="50" t="e">
        <f>#REF!</f>
        <v>#REF!</v>
      </c>
      <c r="AV17" s="50" t="e">
        <f>#REF!</f>
        <v>#REF!</v>
      </c>
      <c r="AW17" s="50" t="e">
        <f>#REF!</f>
        <v>#REF!</v>
      </c>
      <c r="AX17" s="50" t="e">
        <f>#REF!</f>
        <v>#REF!</v>
      </c>
      <c r="AY17" s="50" t="e">
        <f>#REF!</f>
        <v>#REF!</v>
      </c>
      <c r="AZ17" s="51" t="e">
        <f>#REF!</f>
        <v>#REF!</v>
      </c>
    </row>
    <row r="18" spans="1:54" x14ac:dyDescent="0.4">
      <c r="A18" s="49"/>
      <c r="D18" s="68">
        <v>1</v>
      </c>
      <c r="E18" s="50" t="e">
        <f>#REF!</f>
        <v>#REF!</v>
      </c>
      <c r="F18" s="50" t="e">
        <f>#REF!</f>
        <v>#REF!</v>
      </c>
      <c r="G18" s="50" t="e">
        <f>#REF!</f>
        <v>#REF!</v>
      </c>
      <c r="H18" s="50" t="e">
        <f>#REF!</f>
        <v>#REF!</v>
      </c>
      <c r="I18" s="50" t="e">
        <f>#REF!</f>
        <v>#REF!</v>
      </c>
      <c r="J18" s="50" t="e">
        <f>#REF!</f>
        <v>#REF!</v>
      </c>
      <c r="K18" s="50" t="e">
        <f>#REF!</f>
        <v>#REF!</v>
      </c>
      <c r="L18" s="50" t="e">
        <f>#REF!</f>
        <v>#REF!</v>
      </c>
      <c r="M18" s="50" t="e">
        <f>#REF!</f>
        <v>#REF!</v>
      </c>
      <c r="N18" s="50" t="e">
        <f>#REF!</f>
        <v>#REF!</v>
      </c>
      <c r="O18" s="50" t="e">
        <f>#REF!</f>
        <v>#REF!</v>
      </c>
      <c r="P18" s="50" t="e">
        <f>#REF!</f>
        <v>#REF!</v>
      </c>
      <c r="Q18" s="50" t="e">
        <f>#REF!</f>
        <v>#REF!</v>
      </c>
      <c r="R18" s="50" t="e">
        <f>#REF!</f>
        <v>#REF!</v>
      </c>
      <c r="S18" s="50" t="e">
        <f>#REF!</f>
        <v>#REF!</v>
      </c>
      <c r="T18" s="50" t="e">
        <f>#REF!</f>
        <v>#REF!</v>
      </c>
      <c r="U18" s="50" t="e">
        <f>#REF!</f>
        <v>#REF!</v>
      </c>
      <c r="V18" s="50" t="e">
        <f>#REF!</f>
        <v>#REF!</v>
      </c>
      <c r="W18" s="50" t="e">
        <f>#REF!</f>
        <v>#REF!</v>
      </c>
      <c r="X18" s="50" t="e">
        <f>#REF!</f>
        <v>#REF!</v>
      </c>
      <c r="Y18" s="50" t="e">
        <f>#REF!</f>
        <v>#REF!</v>
      </c>
      <c r="Z18" s="50" t="e">
        <f>#REF!</f>
        <v>#REF!</v>
      </c>
      <c r="AA18" s="50" t="e">
        <f>#REF!</f>
        <v>#REF!</v>
      </c>
      <c r="AB18" s="50" t="e">
        <f>#REF!</f>
        <v>#REF!</v>
      </c>
      <c r="AC18" s="50" t="e">
        <f>#REF!</f>
        <v>#REF!</v>
      </c>
      <c r="AD18" s="50" t="e">
        <f>#REF!</f>
        <v>#REF!</v>
      </c>
      <c r="AE18" s="50" t="e">
        <f>#REF!</f>
        <v>#REF!</v>
      </c>
      <c r="AF18" s="50" t="e">
        <f>#REF!</f>
        <v>#REF!</v>
      </c>
      <c r="AG18" s="50" t="e">
        <f>#REF!</f>
        <v>#REF!</v>
      </c>
      <c r="AH18" s="50" t="e">
        <f>#REF!</f>
        <v>#REF!</v>
      </c>
      <c r="AI18" s="50" t="e">
        <f>#REF!</f>
        <v>#REF!</v>
      </c>
      <c r="AJ18" s="50" t="e">
        <f>#REF!</f>
        <v>#REF!</v>
      </c>
      <c r="AK18" s="50" t="e">
        <f>#REF!</f>
        <v>#REF!</v>
      </c>
      <c r="AL18" s="50" t="e">
        <f>#REF!</f>
        <v>#REF!</v>
      </c>
      <c r="AM18" s="50" t="e">
        <f>#REF!</f>
        <v>#REF!</v>
      </c>
      <c r="AN18" s="50" t="e">
        <f>#REF!</f>
        <v>#REF!</v>
      </c>
      <c r="AO18" s="50" t="e">
        <f>#REF!</f>
        <v>#REF!</v>
      </c>
      <c r="AP18" s="50" t="e">
        <f>#REF!</f>
        <v>#REF!</v>
      </c>
      <c r="AQ18" s="50" t="e">
        <f>#REF!</f>
        <v>#REF!</v>
      </c>
      <c r="AR18" s="50" t="e">
        <f>#REF!</f>
        <v>#REF!</v>
      </c>
      <c r="AS18" s="50" t="e">
        <f>#REF!</f>
        <v>#REF!</v>
      </c>
      <c r="AT18" s="50" t="e">
        <f>#REF!</f>
        <v>#REF!</v>
      </c>
      <c r="AU18" s="50" t="e">
        <f>#REF!</f>
        <v>#REF!</v>
      </c>
      <c r="AV18" s="50" t="e">
        <f>#REF!</f>
        <v>#REF!</v>
      </c>
      <c r="AW18" s="50" t="e">
        <f>#REF!</f>
        <v>#REF!</v>
      </c>
      <c r="AX18" s="50" t="e">
        <f>#REF!</f>
        <v>#REF!</v>
      </c>
      <c r="AY18" s="50" t="e">
        <f>#REF!</f>
        <v>#REF!</v>
      </c>
      <c r="AZ18" s="51" t="e">
        <f>#REF!</f>
        <v>#REF!</v>
      </c>
    </row>
    <row r="19" spans="1:54" x14ac:dyDescent="0.4">
      <c r="B19" s="49"/>
      <c r="D19" s="68">
        <v>2</v>
      </c>
      <c r="E19" s="50" t="e">
        <f>#REF!</f>
        <v>#REF!</v>
      </c>
      <c r="F19" s="50" t="e">
        <f>#REF!</f>
        <v>#REF!</v>
      </c>
      <c r="G19" s="50" t="e">
        <f>#REF!</f>
        <v>#REF!</v>
      </c>
      <c r="H19" s="50" t="e">
        <f>#REF!</f>
        <v>#REF!</v>
      </c>
      <c r="I19" s="50" t="e">
        <f>#REF!</f>
        <v>#REF!</v>
      </c>
      <c r="J19" s="50" t="e">
        <f>#REF!</f>
        <v>#REF!</v>
      </c>
      <c r="K19" s="50" t="e">
        <f>#REF!</f>
        <v>#REF!</v>
      </c>
      <c r="L19" s="50" t="e">
        <f>#REF!</f>
        <v>#REF!</v>
      </c>
      <c r="M19" s="50" t="e">
        <f>#REF!</f>
        <v>#REF!</v>
      </c>
      <c r="N19" s="50" t="e">
        <f>#REF!</f>
        <v>#REF!</v>
      </c>
      <c r="O19" s="50" t="e">
        <f>#REF!</f>
        <v>#REF!</v>
      </c>
      <c r="P19" s="50" t="e">
        <f>#REF!</f>
        <v>#REF!</v>
      </c>
      <c r="Q19" s="50" t="e">
        <f>#REF!</f>
        <v>#REF!</v>
      </c>
      <c r="R19" s="50" t="e">
        <f>#REF!</f>
        <v>#REF!</v>
      </c>
      <c r="S19" s="50" t="e">
        <f>#REF!</f>
        <v>#REF!</v>
      </c>
      <c r="T19" s="50" t="e">
        <f>#REF!</f>
        <v>#REF!</v>
      </c>
      <c r="U19" s="50" t="e">
        <f>#REF!</f>
        <v>#REF!</v>
      </c>
      <c r="V19" s="50" t="e">
        <f>#REF!</f>
        <v>#REF!</v>
      </c>
      <c r="W19" s="50" t="e">
        <f>#REF!</f>
        <v>#REF!</v>
      </c>
      <c r="X19" s="50" t="e">
        <f>#REF!</f>
        <v>#REF!</v>
      </c>
      <c r="Y19" s="50" t="e">
        <f>#REF!</f>
        <v>#REF!</v>
      </c>
      <c r="Z19" s="50" t="e">
        <f>#REF!</f>
        <v>#REF!</v>
      </c>
      <c r="AA19" s="50" t="e">
        <f>#REF!</f>
        <v>#REF!</v>
      </c>
      <c r="AB19" s="50" t="e">
        <f>#REF!</f>
        <v>#REF!</v>
      </c>
      <c r="AC19" s="50" t="e">
        <f>#REF!</f>
        <v>#REF!</v>
      </c>
      <c r="AD19" s="50" t="e">
        <f>#REF!</f>
        <v>#REF!</v>
      </c>
      <c r="AE19" s="50" t="e">
        <f>#REF!</f>
        <v>#REF!</v>
      </c>
      <c r="AF19" s="50" t="e">
        <f>#REF!</f>
        <v>#REF!</v>
      </c>
      <c r="AG19" s="50" t="e">
        <f>#REF!</f>
        <v>#REF!</v>
      </c>
      <c r="AH19" s="50" t="e">
        <f>#REF!</f>
        <v>#REF!</v>
      </c>
      <c r="AI19" s="50" t="e">
        <f>#REF!</f>
        <v>#REF!</v>
      </c>
      <c r="AJ19" s="50" t="e">
        <f>#REF!</f>
        <v>#REF!</v>
      </c>
      <c r="AK19" s="50" t="e">
        <f>#REF!</f>
        <v>#REF!</v>
      </c>
      <c r="AL19" s="50" t="e">
        <f>#REF!</f>
        <v>#REF!</v>
      </c>
      <c r="AM19" s="50" t="e">
        <f>#REF!</f>
        <v>#REF!</v>
      </c>
      <c r="AN19" s="50" t="e">
        <f>#REF!</f>
        <v>#REF!</v>
      </c>
      <c r="AO19" s="50" t="e">
        <f>#REF!</f>
        <v>#REF!</v>
      </c>
      <c r="AP19" s="50" t="e">
        <f>#REF!</f>
        <v>#REF!</v>
      </c>
      <c r="AQ19" s="50" t="e">
        <f>#REF!</f>
        <v>#REF!</v>
      </c>
      <c r="AR19" s="50" t="e">
        <f>#REF!</f>
        <v>#REF!</v>
      </c>
      <c r="AS19" s="50" t="e">
        <f>#REF!</f>
        <v>#REF!</v>
      </c>
      <c r="AT19" s="50" t="e">
        <f>#REF!</f>
        <v>#REF!</v>
      </c>
      <c r="AU19" s="50" t="e">
        <f>#REF!</f>
        <v>#REF!</v>
      </c>
      <c r="AV19" s="50" t="e">
        <f>#REF!</f>
        <v>#REF!</v>
      </c>
      <c r="AW19" s="50" t="e">
        <f>#REF!</f>
        <v>#REF!</v>
      </c>
      <c r="AX19" s="50" t="e">
        <f>#REF!</f>
        <v>#REF!</v>
      </c>
      <c r="AY19" s="50" t="e">
        <f>#REF!</f>
        <v>#REF!</v>
      </c>
      <c r="AZ19" s="51" t="e">
        <f>#REF!</f>
        <v>#REF!</v>
      </c>
    </row>
    <row r="20" spans="1:54" ht="19.5" thickBot="1" x14ac:dyDescent="0.45">
      <c r="D20" s="74">
        <v>3</v>
      </c>
      <c r="E20" s="50" t="e">
        <f>#REF!</f>
        <v>#REF!</v>
      </c>
      <c r="F20" s="50" t="e">
        <f>#REF!</f>
        <v>#REF!</v>
      </c>
      <c r="G20" s="50" t="e">
        <f>#REF!</f>
        <v>#REF!</v>
      </c>
      <c r="H20" s="50" t="e">
        <f>#REF!</f>
        <v>#REF!</v>
      </c>
      <c r="I20" s="50" t="e">
        <f>#REF!</f>
        <v>#REF!</v>
      </c>
      <c r="J20" s="50" t="e">
        <f>#REF!</f>
        <v>#REF!</v>
      </c>
      <c r="K20" s="50" t="e">
        <f>#REF!</f>
        <v>#REF!</v>
      </c>
      <c r="L20" s="50" t="e">
        <f>#REF!</f>
        <v>#REF!</v>
      </c>
      <c r="M20" s="50" t="e">
        <f>#REF!</f>
        <v>#REF!</v>
      </c>
      <c r="N20" s="50" t="e">
        <f>#REF!</f>
        <v>#REF!</v>
      </c>
      <c r="O20" s="50" t="e">
        <f>#REF!</f>
        <v>#REF!</v>
      </c>
      <c r="P20" s="50" t="e">
        <f>#REF!</f>
        <v>#REF!</v>
      </c>
      <c r="Q20" s="50" t="e">
        <f>#REF!</f>
        <v>#REF!</v>
      </c>
      <c r="R20" s="50" t="e">
        <f>#REF!</f>
        <v>#REF!</v>
      </c>
      <c r="S20" s="50" t="e">
        <f>#REF!</f>
        <v>#REF!</v>
      </c>
      <c r="T20" s="50" t="e">
        <f>#REF!</f>
        <v>#REF!</v>
      </c>
      <c r="U20" s="50" t="e">
        <f>#REF!</f>
        <v>#REF!</v>
      </c>
      <c r="V20" s="50" t="e">
        <f>#REF!</f>
        <v>#REF!</v>
      </c>
      <c r="W20" s="50" t="e">
        <f>#REF!</f>
        <v>#REF!</v>
      </c>
      <c r="X20" s="50" t="e">
        <f>#REF!</f>
        <v>#REF!</v>
      </c>
      <c r="Y20" s="50" t="e">
        <f>#REF!</f>
        <v>#REF!</v>
      </c>
      <c r="Z20" s="50" t="e">
        <f>#REF!</f>
        <v>#REF!</v>
      </c>
      <c r="AA20" s="50" t="e">
        <f>#REF!</f>
        <v>#REF!</v>
      </c>
      <c r="AB20" s="50" t="e">
        <f>#REF!</f>
        <v>#REF!</v>
      </c>
      <c r="AC20" s="50" t="e">
        <f>#REF!</f>
        <v>#REF!</v>
      </c>
      <c r="AD20" s="50" t="e">
        <f>#REF!</f>
        <v>#REF!</v>
      </c>
      <c r="AE20" s="50" t="e">
        <f>#REF!</f>
        <v>#REF!</v>
      </c>
      <c r="AF20" s="50" t="e">
        <f>#REF!</f>
        <v>#REF!</v>
      </c>
      <c r="AG20" s="50" t="e">
        <f>#REF!</f>
        <v>#REF!</v>
      </c>
      <c r="AH20" s="50" t="e">
        <f>#REF!</f>
        <v>#REF!</v>
      </c>
      <c r="AI20" s="50" t="e">
        <f>#REF!</f>
        <v>#REF!</v>
      </c>
      <c r="AJ20" s="50" t="e">
        <f>#REF!</f>
        <v>#REF!</v>
      </c>
      <c r="AK20" s="50" t="e">
        <f>#REF!</f>
        <v>#REF!</v>
      </c>
      <c r="AL20" s="50" t="e">
        <f>#REF!</f>
        <v>#REF!</v>
      </c>
      <c r="AM20" s="50" t="e">
        <f>#REF!</f>
        <v>#REF!</v>
      </c>
      <c r="AN20" s="50" t="e">
        <f>#REF!</f>
        <v>#REF!</v>
      </c>
      <c r="AO20" s="50" t="e">
        <f>#REF!</f>
        <v>#REF!</v>
      </c>
      <c r="AP20" s="50" t="e">
        <f>#REF!</f>
        <v>#REF!</v>
      </c>
      <c r="AQ20" s="50" t="e">
        <f>#REF!</f>
        <v>#REF!</v>
      </c>
      <c r="AR20" s="50" t="e">
        <f>#REF!</f>
        <v>#REF!</v>
      </c>
      <c r="AS20" s="50" t="e">
        <f>#REF!</f>
        <v>#REF!</v>
      </c>
      <c r="AT20" s="50" t="e">
        <f>#REF!</f>
        <v>#REF!</v>
      </c>
      <c r="AU20" s="50" t="e">
        <f>#REF!</f>
        <v>#REF!</v>
      </c>
      <c r="AV20" s="50" t="e">
        <f>#REF!</f>
        <v>#REF!</v>
      </c>
      <c r="AW20" s="50" t="e">
        <f>#REF!</f>
        <v>#REF!</v>
      </c>
      <c r="AX20" s="50" t="e">
        <f>#REF!</f>
        <v>#REF!</v>
      </c>
      <c r="AY20" s="50" t="e">
        <f>#REF!</f>
        <v>#REF!</v>
      </c>
      <c r="AZ20" s="51" t="e">
        <f>#REF!</f>
        <v>#REF!</v>
      </c>
    </row>
    <row r="21" spans="1:54" x14ac:dyDescent="0.4">
      <c r="E21" s="42">
        <v>0</v>
      </c>
      <c r="F21" s="43">
        <v>0</v>
      </c>
      <c r="G21" s="43">
        <v>1</v>
      </c>
      <c r="H21" s="43">
        <v>1</v>
      </c>
      <c r="I21" s="43">
        <v>2</v>
      </c>
      <c r="J21" s="43">
        <v>2</v>
      </c>
      <c r="K21" s="43">
        <v>3</v>
      </c>
      <c r="L21" s="43">
        <v>3</v>
      </c>
      <c r="M21" s="43">
        <v>4</v>
      </c>
      <c r="N21" s="43">
        <v>4</v>
      </c>
      <c r="O21" s="43">
        <v>5</v>
      </c>
      <c r="P21" s="43">
        <v>5</v>
      </c>
      <c r="Q21" s="43">
        <v>6</v>
      </c>
      <c r="R21" s="43">
        <v>6</v>
      </c>
      <c r="S21" s="43">
        <v>7</v>
      </c>
      <c r="T21" s="43">
        <v>7</v>
      </c>
      <c r="U21" s="43">
        <v>8</v>
      </c>
      <c r="V21" s="43">
        <v>8</v>
      </c>
      <c r="W21" s="43">
        <v>9</v>
      </c>
      <c r="X21" s="43">
        <v>9</v>
      </c>
      <c r="Y21" s="43">
        <v>10</v>
      </c>
      <c r="Z21" s="43">
        <v>10</v>
      </c>
      <c r="AA21" s="43">
        <v>11</v>
      </c>
      <c r="AB21" s="43">
        <v>11</v>
      </c>
      <c r="AC21" s="43">
        <v>12</v>
      </c>
      <c r="AD21" s="43">
        <v>12</v>
      </c>
      <c r="AE21" s="43">
        <v>13</v>
      </c>
      <c r="AF21" s="43">
        <v>13</v>
      </c>
      <c r="AG21" s="43">
        <v>14</v>
      </c>
      <c r="AH21" s="43">
        <v>14</v>
      </c>
      <c r="AI21" s="43">
        <v>15</v>
      </c>
      <c r="AJ21" s="43">
        <v>15</v>
      </c>
      <c r="AK21" s="43">
        <v>16</v>
      </c>
      <c r="AL21" s="43">
        <v>16</v>
      </c>
      <c r="AM21" s="43">
        <v>17</v>
      </c>
      <c r="AN21" s="43">
        <v>17</v>
      </c>
      <c r="AO21" s="43">
        <v>18</v>
      </c>
      <c r="AP21" s="43">
        <v>18</v>
      </c>
      <c r="AQ21" s="43">
        <v>19</v>
      </c>
      <c r="AR21" s="43">
        <v>19</v>
      </c>
      <c r="AS21" s="43">
        <v>20</v>
      </c>
      <c r="AT21" s="43">
        <v>20</v>
      </c>
      <c r="AU21" s="43">
        <v>21</v>
      </c>
      <c r="AV21" s="43">
        <v>21</v>
      </c>
      <c r="AW21" s="43">
        <v>22</v>
      </c>
      <c r="AX21" s="43">
        <v>22</v>
      </c>
      <c r="AY21" s="43">
        <v>23</v>
      </c>
      <c r="AZ21" s="44">
        <v>23</v>
      </c>
    </row>
    <row r="22" spans="1:54" x14ac:dyDescent="0.4">
      <c r="E22" s="45" t="e">
        <f>IF(E8="△",E2,"")</f>
        <v>#REF!</v>
      </c>
      <c r="F22" s="32" t="e">
        <f t="shared" ref="F22:AY22" si="3">IF(F8="△",F2,"")</f>
        <v>#REF!</v>
      </c>
      <c r="G22" s="32" t="e">
        <f t="shared" si="3"/>
        <v>#REF!</v>
      </c>
      <c r="H22" s="32" t="e">
        <f t="shared" si="3"/>
        <v>#REF!</v>
      </c>
      <c r="I22" s="32" t="e">
        <f t="shared" si="3"/>
        <v>#REF!</v>
      </c>
      <c r="J22" s="32" t="e">
        <f t="shared" si="3"/>
        <v>#REF!</v>
      </c>
      <c r="K22" s="32" t="e">
        <f t="shared" si="3"/>
        <v>#REF!</v>
      </c>
      <c r="L22" s="32" t="e">
        <f t="shared" si="3"/>
        <v>#REF!</v>
      </c>
      <c r="M22" s="32" t="e">
        <f t="shared" si="3"/>
        <v>#REF!</v>
      </c>
      <c r="N22" s="32" t="e">
        <f t="shared" si="3"/>
        <v>#REF!</v>
      </c>
      <c r="O22" s="32" t="e">
        <f t="shared" si="3"/>
        <v>#REF!</v>
      </c>
      <c r="P22" s="32" t="e">
        <f t="shared" si="3"/>
        <v>#REF!</v>
      </c>
      <c r="Q22" s="32" t="e">
        <f t="shared" si="3"/>
        <v>#REF!</v>
      </c>
      <c r="R22" s="32" t="e">
        <f t="shared" si="3"/>
        <v>#REF!</v>
      </c>
      <c r="S22" s="32" t="e">
        <f t="shared" si="3"/>
        <v>#REF!</v>
      </c>
      <c r="T22" s="32" t="e">
        <f t="shared" si="3"/>
        <v>#REF!</v>
      </c>
      <c r="U22" s="32" t="e">
        <f t="shared" si="3"/>
        <v>#REF!</v>
      </c>
      <c r="V22" s="32" t="e">
        <f t="shared" si="3"/>
        <v>#REF!</v>
      </c>
      <c r="W22" s="32" t="e">
        <f t="shared" si="3"/>
        <v>#REF!</v>
      </c>
      <c r="X22" s="32" t="e">
        <f t="shared" si="3"/>
        <v>#REF!</v>
      </c>
      <c r="Y22" s="32" t="e">
        <f t="shared" si="3"/>
        <v>#REF!</v>
      </c>
      <c r="Z22" s="32" t="e">
        <f t="shared" si="3"/>
        <v>#REF!</v>
      </c>
      <c r="AA22" s="32" t="e">
        <f t="shared" si="3"/>
        <v>#REF!</v>
      </c>
      <c r="AB22" s="32" t="e">
        <f t="shared" si="3"/>
        <v>#REF!</v>
      </c>
      <c r="AC22" s="32" t="e">
        <f t="shared" si="3"/>
        <v>#REF!</v>
      </c>
      <c r="AD22" s="32" t="e">
        <f t="shared" si="3"/>
        <v>#REF!</v>
      </c>
      <c r="AE22" s="32" t="e">
        <f t="shared" si="3"/>
        <v>#REF!</v>
      </c>
      <c r="AF22" s="32" t="e">
        <f t="shared" si="3"/>
        <v>#REF!</v>
      </c>
      <c r="AG22" s="32" t="e">
        <f t="shared" si="3"/>
        <v>#REF!</v>
      </c>
      <c r="AH22" s="32" t="e">
        <f t="shared" si="3"/>
        <v>#REF!</v>
      </c>
      <c r="AI22" s="32" t="e">
        <f t="shared" si="3"/>
        <v>#REF!</v>
      </c>
      <c r="AJ22" s="32" t="e">
        <f t="shared" si="3"/>
        <v>#REF!</v>
      </c>
      <c r="AK22" s="32" t="e">
        <f t="shared" si="3"/>
        <v>#REF!</v>
      </c>
      <c r="AL22" s="32" t="e">
        <f t="shared" si="3"/>
        <v>#REF!</v>
      </c>
      <c r="AM22" s="32" t="e">
        <f t="shared" si="3"/>
        <v>#REF!</v>
      </c>
      <c r="AN22" s="32" t="e">
        <f t="shared" si="3"/>
        <v>#REF!</v>
      </c>
      <c r="AO22" s="32" t="e">
        <f t="shared" si="3"/>
        <v>#REF!</v>
      </c>
      <c r="AP22" s="32" t="e">
        <f t="shared" si="3"/>
        <v>#REF!</v>
      </c>
      <c r="AQ22" s="32" t="e">
        <f t="shared" si="3"/>
        <v>#REF!</v>
      </c>
      <c r="AR22" s="32" t="e">
        <f t="shared" si="3"/>
        <v>#REF!</v>
      </c>
      <c r="AS22" s="32" t="e">
        <f t="shared" si="3"/>
        <v>#REF!</v>
      </c>
      <c r="AT22" s="32" t="e">
        <f t="shared" si="3"/>
        <v>#REF!</v>
      </c>
      <c r="AU22" s="32" t="e">
        <f t="shared" si="3"/>
        <v>#REF!</v>
      </c>
      <c r="AV22" s="32" t="e">
        <f t="shared" si="3"/>
        <v>#REF!</v>
      </c>
      <c r="AW22" s="32" t="e">
        <f t="shared" si="3"/>
        <v>#REF!</v>
      </c>
      <c r="AX22" s="32" t="e">
        <f t="shared" si="3"/>
        <v>#REF!</v>
      </c>
      <c r="AY22" s="32" t="e">
        <f t="shared" si="3"/>
        <v>#REF!</v>
      </c>
      <c r="AZ22" s="48"/>
    </row>
    <row r="23" spans="1:54" ht="19.5" thickBot="1" x14ac:dyDescent="0.45">
      <c r="D23" t="s">
        <v>17</v>
      </c>
      <c r="E23" s="102" t="e">
        <f>IF(E8="",E2,"")</f>
        <v>#REF!</v>
      </c>
      <c r="F23" s="103" t="e">
        <f t="shared" ref="F23:AY23" si="4">IF(F8="",F2,"")</f>
        <v>#REF!</v>
      </c>
      <c r="G23" s="103" t="e">
        <f t="shared" si="4"/>
        <v>#REF!</v>
      </c>
      <c r="H23" s="103" t="e">
        <f t="shared" si="4"/>
        <v>#REF!</v>
      </c>
      <c r="I23" s="103" t="e">
        <f t="shared" si="4"/>
        <v>#REF!</v>
      </c>
      <c r="J23" s="103" t="e">
        <f t="shared" si="4"/>
        <v>#REF!</v>
      </c>
      <c r="K23" s="103" t="e">
        <f t="shared" si="4"/>
        <v>#REF!</v>
      </c>
      <c r="L23" s="103" t="e">
        <f t="shared" si="4"/>
        <v>#REF!</v>
      </c>
      <c r="M23" s="103" t="e">
        <f t="shared" si="4"/>
        <v>#REF!</v>
      </c>
      <c r="N23" s="103" t="e">
        <f t="shared" si="4"/>
        <v>#REF!</v>
      </c>
      <c r="O23" s="103" t="e">
        <f t="shared" si="4"/>
        <v>#REF!</v>
      </c>
      <c r="P23" s="103" t="e">
        <f t="shared" si="4"/>
        <v>#REF!</v>
      </c>
      <c r="Q23" s="103" t="e">
        <f t="shared" si="4"/>
        <v>#REF!</v>
      </c>
      <c r="R23" s="103" t="e">
        <f t="shared" si="4"/>
        <v>#REF!</v>
      </c>
      <c r="S23" s="103" t="e">
        <f t="shared" si="4"/>
        <v>#REF!</v>
      </c>
      <c r="T23" s="103" t="e">
        <f t="shared" si="4"/>
        <v>#REF!</v>
      </c>
      <c r="U23" s="103" t="e">
        <f t="shared" si="4"/>
        <v>#REF!</v>
      </c>
      <c r="V23" s="103" t="e">
        <f t="shared" si="4"/>
        <v>#REF!</v>
      </c>
      <c r="W23" s="103" t="e">
        <f t="shared" si="4"/>
        <v>#REF!</v>
      </c>
      <c r="X23" s="103" t="e">
        <f t="shared" si="4"/>
        <v>#REF!</v>
      </c>
      <c r="Y23" s="103" t="e">
        <f t="shared" si="4"/>
        <v>#REF!</v>
      </c>
      <c r="Z23" s="103" t="e">
        <f t="shared" si="4"/>
        <v>#REF!</v>
      </c>
      <c r="AA23" s="103" t="e">
        <f t="shared" si="4"/>
        <v>#REF!</v>
      </c>
      <c r="AB23" s="103" t="e">
        <f t="shared" si="4"/>
        <v>#REF!</v>
      </c>
      <c r="AC23" s="103" t="e">
        <f t="shared" si="4"/>
        <v>#REF!</v>
      </c>
      <c r="AD23" s="103" t="e">
        <f t="shared" si="4"/>
        <v>#REF!</v>
      </c>
      <c r="AE23" s="103" t="e">
        <f t="shared" si="4"/>
        <v>#REF!</v>
      </c>
      <c r="AF23" s="103" t="e">
        <f t="shared" si="4"/>
        <v>#REF!</v>
      </c>
      <c r="AG23" s="103" t="e">
        <f t="shared" si="4"/>
        <v>#REF!</v>
      </c>
      <c r="AH23" s="103" t="e">
        <f t="shared" si="4"/>
        <v>#REF!</v>
      </c>
      <c r="AI23" s="103" t="e">
        <f t="shared" si="4"/>
        <v>#REF!</v>
      </c>
      <c r="AJ23" s="103" t="e">
        <f t="shared" si="4"/>
        <v>#REF!</v>
      </c>
      <c r="AK23" s="103" t="e">
        <f t="shared" si="4"/>
        <v>#REF!</v>
      </c>
      <c r="AL23" s="103" t="e">
        <f t="shared" si="4"/>
        <v>#REF!</v>
      </c>
      <c r="AM23" s="103" t="e">
        <f t="shared" si="4"/>
        <v>#REF!</v>
      </c>
      <c r="AN23" s="103" t="e">
        <f t="shared" si="4"/>
        <v>#REF!</v>
      </c>
      <c r="AO23" s="103" t="e">
        <f t="shared" si="4"/>
        <v>#REF!</v>
      </c>
      <c r="AP23" s="103" t="e">
        <f t="shared" si="4"/>
        <v>#REF!</v>
      </c>
      <c r="AQ23" s="103" t="e">
        <f t="shared" si="4"/>
        <v>#REF!</v>
      </c>
      <c r="AR23" s="103" t="e">
        <f t="shared" si="4"/>
        <v>#REF!</v>
      </c>
      <c r="AS23" s="103" t="e">
        <f t="shared" si="4"/>
        <v>#REF!</v>
      </c>
      <c r="AT23" s="103" t="e">
        <f t="shared" si="4"/>
        <v>#REF!</v>
      </c>
      <c r="AU23" s="103" t="e">
        <f t="shared" si="4"/>
        <v>#REF!</v>
      </c>
      <c r="AV23" s="103" t="e">
        <f t="shared" si="4"/>
        <v>#REF!</v>
      </c>
      <c r="AW23" s="103" t="e">
        <f t="shared" si="4"/>
        <v>#REF!</v>
      </c>
      <c r="AX23" s="103" t="e">
        <f t="shared" si="4"/>
        <v>#REF!</v>
      </c>
      <c r="AY23" s="103" t="e">
        <f t="shared" si="4"/>
        <v>#REF!</v>
      </c>
      <c r="AZ23" s="104">
        <v>48</v>
      </c>
    </row>
    <row r="24" spans="1:54" x14ac:dyDescent="0.4">
      <c r="B24" s="105" t="s">
        <v>43</v>
      </c>
      <c r="C24" s="106" t="s">
        <v>40</v>
      </c>
      <c r="D24" s="107">
        <v>4</v>
      </c>
      <c r="E24" s="118" t="e">
        <f>IF(E22="","0",(2*E9/$C$6)^2*0.5)</f>
        <v>#REF!</v>
      </c>
      <c r="F24" s="118" t="e">
        <f t="shared" ref="F24:AZ24" si="5">IF(F22="","0",(2*F9/$C$6)^2*0.5)</f>
        <v>#REF!</v>
      </c>
      <c r="G24" s="118" t="e">
        <f t="shared" si="5"/>
        <v>#REF!</v>
      </c>
      <c r="H24" s="118" t="e">
        <f t="shared" si="5"/>
        <v>#REF!</v>
      </c>
      <c r="I24" s="118" t="e">
        <f t="shared" si="5"/>
        <v>#REF!</v>
      </c>
      <c r="J24" s="118" t="e">
        <f t="shared" si="5"/>
        <v>#REF!</v>
      </c>
      <c r="K24" s="118" t="e">
        <f t="shared" si="5"/>
        <v>#REF!</v>
      </c>
      <c r="L24" s="118" t="e">
        <f t="shared" si="5"/>
        <v>#REF!</v>
      </c>
      <c r="M24" s="118" t="e">
        <f t="shared" si="5"/>
        <v>#REF!</v>
      </c>
      <c r="N24" s="118" t="e">
        <f t="shared" si="5"/>
        <v>#REF!</v>
      </c>
      <c r="O24" s="118" t="e">
        <f t="shared" si="5"/>
        <v>#REF!</v>
      </c>
      <c r="P24" s="118" t="e">
        <f t="shared" si="5"/>
        <v>#REF!</v>
      </c>
      <c r="Q24" s="118" t="e">
        <f t="shared" si="5"/>
        <v>#REF!</v>
      </c>
      <c r="R24" s="118" t="e">
        <f t="shared" si="5"/>
        <v>#REF!</v>
      </c>
      <c r="S24" s="118" t="e">
        <f t="shared" si="5"/>
        <v>#REF!</v>
      </c>
      <c r="T24" s="118" t="e">
        <f t="shared" si="5"/>
        <v>#REF!</v>
      </c>
      <c r="U24" s="118" t="e">
        <f t="shared" si="5"/>
        <v>#REF!</v>
      </c>
      <c r="V24" s="118" t="e">
        <f t="shared" si="5"/>
        <v>#REF!</v>
      </c>
      <c r="W24" s="118" t="e">
        <f t="shared" si="5"/>
        <v>#REF!</v>
      </c>
      <c r="X24" s="118" t="e">
        <f t="shared" si="5"/>
        <v>#REF!</v>
      </c>
      <c r="Y24" s="118" t="e">
        <f t="shared" si="5"/>
        <v>#REF!</v>
      </c>
      <c r="Z24" s="118" t="e">
        <f t="shared" si="5"/>
        <v>#REF!</v>
      </c>
      <c r="AA24" s="118" t="e">
        <f t="shared" si="5"/>
        <v>#REF!</v>
      </c>
      <c r="AB24" s="118" t="e">
        <f t="shared" si="5"/>
        <v>#REF!</v>
      </c>
      <c r="AC24" s="118" t="e">
        <f t="shared" si="5"/>
        <v>#REF!</v>
      </c>
      <c r="AD24" s="118" t="e">
        <f t="shared" si="5"/>
        <v>#REF!</v>
      </c>
      <c r="AE24" s="118" t="e">
        <f t="shared" si="5"/>
        <v>#REF!</v>
      </c>
      <c r="AF24" s="118" t="e">
        <f t="shared" si="5"/>
        <v>#REF!</v>
      </c>
      <c r="AG24" s="118" t="e">
        <f t="shared" si="5"/>
        <v>#REF!</v>
      </c>
      <c r="AH24" s="118" t="e">
        <f t="shared" si="5"/>
        <v>#REF!</v>
      </c>
      <c r="AI24" s="118" t="e">
        <f t="shared" si="5"/>
        <v>#REF!</v>
      </c>
      <c r="AJ24" s="118" t="e">
        <f t="shared" si="5"/>
        <v>#REF!</v>
      </c>
      <c r="AK24" s="118" t="e">
        <f t="shared" si="5"/>
        <v>#REF!</v>
      </c>
      <c r="AL24" s="118" t="e">
        <f t="shared" si="5"/>
        <v>#REF!</v>
      </c>
      <c r="AM24" s="118" t="e">
        <f t="shared" si="5"/>
        <v>#REF!</v>
      </c>
      <c r="AN24" s="118" t="e">
        <f t="shared" si="5"/>
        <v>#REF!</v>
      </c>
      <c r="AO24" s="118" t="e">
        <f t="shared" si="5"/>
        <v>#REF!</v>
      </c>
      <c r="AP24" s="118" t="e">
        <f t="shared" si="5"/>
        <v>#REF!</v>
      </c>
      <c r="AQ24" s="118" t="e">
        <f t="shared" si="5"/>
        <v>#REF!</v>
      </c>
      <c r="AR24" s="118" t="e">
        <f t="shared" si="5"/>
        <v>#REF!</v>
      </c>
      <c r="AS24" s="118" t="e">
        <f t="shared" si="5"/>
        <v>#REF!</v>
      </c>
      <c r="AT24" s="118" t="e">
        <f t="shared" si="5"/>
        <v>#REF!</v>
      </c>
      <c r="AU24" s="118" t="e">
        <f t="shared" si="5"/>
        <v>#REF!</v>
      </c>
      <c r="AV24" s="118" t="e">
        <f t="shared" si="5"/>
        <v>#REF!</v>
      </c>
      <c r="AW24" s="118" t="e">
        <f t="shared" si="5"/>
        <v>#REF!</v>
      </c>
      <c r="AX24" s="118" t="e">
        <f t="shared" si="5"/>
        <v>#REF!</v>
      </c>
      <c r="AY24" s="118" t="e">
        <f t="shared" si="5"/>
        <v>#REF!</v>
      </c>
      <c r="AZ24" s="118" t="str">
        <f t="shared" si="5"/>
        <v>0</v>
      </c>
      <c r="BA24" s="10" t="e">
        <f>SUM(E24:AZ24)</f>
        <v>#REF!</v>
      </c>
      <c r="BB24" s="60" t="s">
        <v>43</v>
      </c>
    </row>
    <row r="25" spans="1:54" x14ac:dyDescent="0.4">
      <c r="B25" s="108" t="s">
        <v>44</v>
      </c>
      <c r="C25" s="19" t="s">
        <v>39</v>
      </c>
      <c r="D25" s="34">
        <v>4</v>
      </c>
      <c r="E25" s="116" t="e">
        <f>IF(E23="","0",(2*E9/$C$6)^2*0.5)</f>
        <v>#REF!</v>
      </c>
      <c r="F25" s="116" t="e">
        <f>IF(F23="","0",(2*F9/$C$6)^2*0.5)</f>
        <v>#REF!</v>
      </c>
      <c r="G25" s="116" t="e">
        <f t="shared" ref="G25:AZ25" si="6">IF(G23="","0",(2*G9/$C$6)^2*0.5)</f>
        <v>#REF!</v>
      </c>
      <c r="H25" s="116" t="e">
        <f t="shared" si="6"/>
        <v>#REF!</v>
      </c>
      <c r="I25" s="116" t="e">
        <f t="shared" si="6"/>
        <v>#REF!</v>
      </c>
      <c r="J25" s="116" t="e">
        <f t="shared" si="6"/>
        <v>#REF!</v>
      </c>
      <c r="K25" s="116" t="e">
        <f t="shared" si="6"/>
        <v>#REF!</v>
      </c>
      <c r="L25" s="116" t="e">
        <f t="shared" si="6"/>
        <v>#REF!</v>
      </c>
      <c r="M25" s="116" t="e">
        <f t="shared" si="6"/>
        <v>#REF!</v>
      </c>
      <c r="N25" s="116" t="e">
        <f t="shared" si="6"/>
        <v>#REF!</v>
      </c>
      <c r="O25" s="116" t="e">
        <f t="shared" si="6"/>
        <v>#REF!</v>
      </c>
      <c r="P25" s="116" t="e">
        <f t="shared" si="6"/>
        <v>#REF!</v>
      </c>
      <c r="Q25" s="116" t="e">
        <f t="shared" si="6"/>
        <v>#REF!</v>
      </c>
      <c r="R25" s="116" t="e">
        <f t="shared" si="6"/>
        <v>#REF!</v>
      </c>
      <c r="S25" s="116" t="e">
        <f t="shared" si="6"/>
        <v>#REF!</v>
      </c>
      <c r="T25" s="116" t="e">
        <f t="shared" si="6"/>
        <v>#REF!</v>
      </c>
      <c r="U25" s="116" t="e">
        <f t="shared" si="6"/>
        <v>#REF!</v>
      </c>
      <c r="V25" s="116" t="e">
        <f t="shared" si="6"/>
        <v>#REF!</v>
      </c>
      <c r="W25" s="116" t="e">
        <f t="shared" si="6"/>
        <v>#REF!</v>
      </c>
      <c r="X25" s="116" t="e">
        <f t="shared" si="6"/>
        <v>#REF!</v>
      </c>
      <c r="Y25" s="116" t="e">
        <f t="shared" si="6"/>
        <v>#REF!</v>
      </c>
      <c r="Z25" s="116" t="e">
        <f t="shared" si="6"/>
        <v>#REF!</v>
      </c>
      <c r="AA25" s="116" t="e">
        <f t="shared" si="6"/>
        <v>#REF!</v>
      </c>
      <c r="AB25" s="116" t="e">
        <f t="shared" si="6"/>
        <v>#REF!</v>
      </c>
      <c r="AC25" s="116" t="e">
        <f t="shared" si="6"/>
        <v>#REF!</v>
      </c>
      <c r="AD25" s="116" t="e">
        <f t="shared" si="6"/>
        <v>#REF!</v>
      </c>
      <c r="AE25" s="116" t="e">
        <f t="shared" si="6"/>
        <v>#REF!</v>
      </c>
      <c r="AF25" s="116" t="e">
        <f t="shared" si="6"/>
        <v>#REF!</v>
      </c>
      <c r="AG25" s="116" t="e">
        <f t="shared" si="6"/>
        <v>#REF!</v>
      </c>
      <c r="AH25" s="116" t="e">
        <f t="shared" si="6"/>
        <v>#REF!</v>
      </c>
      <c r="AI25" s="116" t="e">
        <f t="shared" si="6"/>
        <v>#REF!</v>
      </c>
      <c r="AJ25" s="116" t="e">
        <f t="shared" si="6"/>
        <v>#REF!</v>
      </c>
      <c r="AK25" s="116" t="e">
        <f t="shared" si="6"/>
        <v>#REF!</v>
      </c>
      <c r="AL25" s="116" t="e">
        <f t="shared" si="6"/>
        <v>#REF!</v>
      </c>
      <c r="AM25" s="116" t="e">
        <f t="shared" si="6"/>
        <v>#REF!</v>
      </c>
      <c r="AN25" s="116" t="e">
        <f t="shared" si="6"/>
        <v>#REF!</v>
      </c>
      <c r="AO25" s="116" t="e">
        <f t="shared" si="6"/>
        <v>#REF!</v>
      </c>
      <c r="AP25" s="116" t="e">
        <f t="shared" si="6"/>
        <v>#REF!</v>
      </c>
      <c r="AQ25" s="116" t="e">
        <f t="shared" si="6"/>
        <v>#REF!</v>
      </c>
      <c r="AR25" s="116" t="e">
        <f t="shared" si="6"/>
        <v>#REF!</v>
      </c>
      <c r="AS25" s="116" t="e">
        <f t="shared" si="6"/>
        <v>#REF!</v>
      </c>
      <c r="AT25" s="116" t="e">
        <f t="shared" si="6"/>
        <v>#REF!</v>
      </c>
      <c r="AU25" s="116" t="e">
        <f t="shared" si="6"/>
        <v>#REF!</v>
      </c>
      <c r="AV25" s="116" t="e">
        <f t="shared" si="6"/>
        <v>#REF!</v>
      </c>
      <c r="AW25" s="116" t="e">
        <f t="shared" si="6"/>
        <v>#REF!</v>
      </c>
      <c r="AX25" s="116" t="e">
        <f t="shared" si="6"/>
        <v>#REF!</v>
      </c>
      <c r="AY25" s="116" t="e">
        <f t="shared" si="6"/>
        <v>#REF!</v>
      </c>
      <c r="AZ25" s="116" t="e">
        <f t="shared" si="6"/>
        <v>#REF!</v>
      </c>
      <c r="BA25" s="10" t="e">
        <f t="shared" ref="BA25:BA47" si="7">SUM(E25:AZ25)</f>
        <v>#REF!</v>
      </c>
      <c r="BB25" s="60" t="s">
        <v>44</v>
      </c>
    </row>
    <row r="26" spans="1:54" x14ac:dyDescent="0.4">
      <c r="B26" s="109" t="s">
        <v>43</v>
      </c>
      <c r="C26" s="32" t="s">
        <v>40</v>
      </c>
      <c r="D26" s="33">
        <v>5</v>
      </c>
      <c r="E26" s="117" t="e">
        <f>IF(E22="","0",(2*E10/$C$6)^2*0.5)</f>
        <v>#REF!</v>
      </c>
      <c r="F26" s="117" t="e">
        <f t="shared" ref="F26:AZ26" si="8">IF(F22="","0",(2*F10/$C$6)^2*0.5)</f>
        <v>#REF!</v>
      </c>
      <c r="G26" s="117" t="e">
        <f t="shared" si="8"/>
        <v>#REF!</v>
      </c>
      <c r="H26" s="117" t="e">
        <f t="shared" si="8"/>
        <v>#REF!</v>
      </c>
      <c r="I26" s="117" t="e">
        <f t="shared" si="8"/>
        <v>#REF!</v>
      </c>
      <c r="J26" s="117" t="e">
        <f t="shared" si="8"/>
        <v>#REF!</v>
      </c>
      <c r="K26" s="117" t="e">
        <f t="shared" si="8"/>
        <v>#REF!</v>
      </c>
      <c r="L26" s="117" t="e">
        <f t="shared" si="8"/>
        <v>#REF!</v>
      </c>
      <c r="M26" s="117" t="e">
        <f t="shared" si="8"/>
        <v>#REF!</v>
      </c>
      <c r="N26" s="117" t="e">
        <f t="shared" si="8"/>
        <v>#REF!</v>
      </c>
      <c r="O26" s="117" t="e">
        <f t="shared" si="8"/>
        <v>#REF!</v>
      </c>
      <c r="P26" s="117" t="e">
        <f t="shared" si="8"/>
        <v>#REF!</v>
      </c>
      <c r="Q26" s="117" t="e">
        <f t="shared" si="8"/>
        <v>#REF!</v>
      </c>
      <c r="R26" s="117" t="e">
        <f t="shared" si="8"/>
        <v>#REF!</v>
      </c>
      <c r="S26" s="117" t="e">
        <f t="shared" si="8"/>
        <v>#REF!</v>
      </c>
      <c r="T26" s="117" t="e">
        <f t="shared" si="8"/>
        <v>#REF!</v>
      </c>
      <c r="U26" s="117" t="e">
        <f t="shared" si="8"/>
        <v>#REF!</v>
      </c>
      <c r="V26" s="117" t="e">
        <f t="shared" si="8"/>
        <v>#REF!</v>
      </c>
      <c r="W26" s="117" t="e">
        <f t="shared" si="8"/>
        <v>#REF!</v>
      </c>
      <c r="X26" s="117" t="e">
        <f t="shared" si="8"/>
        <v>#REF!</v>
      </c>
      <c r="Y26" s="117" t="e">
        <f t="shared" si="8"/>
        <v>#REF!</v>
      </c>
      <c r="Z26" s="117" t="e">
        <f t="shared" si="8"/>
        <v>#REF!</v>
      </c>
      <c r="AA26" s="117" t="e">
        <f t="shared" si="8"/>
        <v>#REF!</v>
      </c>
      <c r="AB26" s="117" t="e">
        <f t="shared" si="8"/>
        <v>#REF!</v>
      </c>
      <c r="AC26" s="117" t="e">
        <f t="shared" si="8"/>
        <v>#REF!</v>
      </c>
      <c r="AD26" s="117" t="e">
        <f t="shared" si="8"/>
        <v>#REF!</v>
      </c>
      <c r="AE26" s="117" t="e">
        <f t="shared" si="8"/>
        <v>#REF!</v>
      </c>
      <c r="AF26" s="117" t="e">
        <f t="shared" si="8"/>
        <v>#REF!</v>
      </c>
      <c r="AG26" s="117" t="e">
        <f t="shared" si="8"/>
        <v>#REF!</v>
      </c>
      <c r="AH26" s="117" t="e">
        <f t="shared" si="8"/>
        <v>#REF!</v>
      </c>
      <c r="AI26" s="117" t="e">
        <f t="shared" si="8"/>
        <v>#REF!</v>
      </c>
      <c r="AJ26" s="117" t="e">
        <f t="shared" si="8"/>
        <v>#REF!</v>
      </c>
      <c r="AK26" s="117" t="e">
        <f t="shared" si="8"/>
        <v>#REF!</v>
      </c>
      <c r="AL26" s="117" t="e">
        <f t="shared" si="8"/>
        <v>#REF!</v>
      </c>
      <c r="AM26" s="117" t="e">
        <f t="shared" si="8"/>
        <v>#REF!</v>
      </c>
      <c r="AN26" s="117" t="e">
        <f t="shared" si="8"/>
        <v>#REF!</v>
      </c>
      <c r="AO26" s="117" t="e">
        <f t="shared" si="8"/>
        <v>#REF!</v>
      </c>
      <c r="AP26" s="117" t="e">
        <f t="shared" si="8"/>
        <v>#REF!</v>
      </c>
      <c r="AQ26" s="117" t="e">
        <f t="shared" si="8"/>
        <v>#REF!</v>
      </c>
      <c r="AR26" s="117" t="e">
        <f t="shared" si="8"/>
        <v>#REF!</v>
      </c>
      <c r="AS26" s="117" t="e">
        <f t="shared" si="8"/>
        <v>#REF!</v>
      </c>
      <c r="AT26" s="117" t="e">
        <f t="shared" si="8"/>
        <v>#REF!</v>
      </c>
      <c r="AU26" s="117" t="e">
        <f t="shared" si="8"/>
        <v>#REF!</v>
      </c>
      <c r="AV26" s="117" t="e">
        <f t="shared" si="8"/>
        <v>#REF!</v>
      </c>
      <c r="AW26" s="117" t="e">
        <f t="shared" si="8"/>
        <v>#REF!</v>
      </c>
      <c r="AX26" s="117" t="e">
        <f t="shared" si="8"/>
        <v>#REF!</v>
      </c>
      <c r="AY26" s="117" t="e">
        <f t="shared" si="8"/>
        <v>#REF!</v>
      </c>
      <c r="AZ26" s="117" t="str">
        <f t="shared" si="8"/>
        <v>0</v>
      </c>
      <c r="BA26" s="10" t="e">
        <f t="shared" si="7"/>
        <v>#REF!</v>
      </c>
      <c r="BB26" s="61" t="s">
        <v>43</v>
      </c>
    </row>
    <row r="27" spans="1:54" x14ac:dyDescent="0.4">
      <c r="B27" s="109" t="s">
        <v>44</v>
      </c>
      <c r="C27" s="19" t="s">
        <v>39</v>
      </c>
      <c r="D27" s="34">
        <v>5</v>
      </c>
      <c r="E27" s="116" t="e">
        <f>IF(E23="","0",(2*E10/$C$6)^2*0.5)</f>
        <v>#REF!</v>
      </c>
      <c r="F27" s="116" t="e">
        <f t="shared" ref="F27:AZ27" si="9">IF(F23="","0",(2*F10/$C$6)^2*0.5)</f>
        <v>#REF!</v>
      </c>
      <c r="G27" s="116" t="e">
        <f t="shared" si="9"/>
        <v>#REF!</v>
      </c>
      <c r="H27" s="116" t="e">
        <f t="shared" si="9"/>
        <v>#REF!</v>
      </c>
      <c r="I27" s="116" t="e">
        <f t="shared" si="9"/>
        <v>#REF!</v>
      </c>
      <c r="J27" s="116" t="e">
        <f t="shared" si="9"/>
        <v>#REF!</v>
      </c>
      <c r="K27" s="116" t="e">
        <f t="shared" si="9"/>
        <v>#REF!</v>
      </c>
      <c r="L27" s="116" t="e">
        <f t="shared" si="9"/>
        <v>#REF!</v>
      </c>
      <c r="M27" s="116" t="e">
        <f t="shared" si="9"/>
        <v>#REF!</v>
      </c>
      <c r="N27" s="116" t="e">
        <f t="shared" si="9"/>
        <v>#REF!</v>
      </c>
      <c r="O27" s="116" t="e">
        <f t="shared" si="9"/>
        <v>#REF!</v>
      </c>
      <c r="P27" s="116" t="e">
        <f t="shared" si="9"/>
        <v>#REF!</v>
      </c>
      <c r="Q27" s="116" t="e">
        <f t="shared" si="9"/>
        <v>#REF!</v>
      </c>
      <c r="R27" s="116" t="e">
        <f t="shared" si="9"/>
        <v>#REF!</v>
      </c>
      <c r="S27" s="116" t="e">
        <f t="shared" si="9"/>
        <v>#REF!</v>
      </c>
      <c r="T27" s="116" t="e">
        <f t="shared" si="9"/>
        <v>#REF!</v>
      </c>
      <c r="U27" s="116" t="e">
        <f t="shared" si="9"/>
        <v>#REF!</v>
      </c>
      <c r="V27" s="116" t="e">
        <f t="shared" si="9"/>
        <v>#REF!</v>
      </c>
      <c r="W27" s="116" t="e">
        <f t="shared" si="9"/>
        <v>#REF!</v>
      </c>
      <c r="X27" s="116" t="e">
        <f t="shared" si="9"/>
        <v>#REF!</v>
      </c>
      <c r="Y27" s="116" t="e">
        <f t="shared" si="9"/>
        <v>#REF!</v>
      </c>
      <c r="Z27" s="116" t="e">
        <f t="shared" si="9"/>
        <v>#REF!</v>
      </c>
      <c r="AA27" s="116" t="e">
        <f t="shared" si="9"/>
        <v>#REF!</v>
      </c>
      <c r="AB27" s="116" t="e">
        <f t="shared" si="9"/>
        <v>#REF!</v>
      </c>
      <c r="AC27" s="116" t="e">
        <f t="shared" si="9"/>
        <v>#REF!</v>
      </c>
      <c r="AD27" s="116" t="e">
        <f t="shared" si="9"/>
        <v>#REF!</v>
      </c>
      <c r="AE27" s="116" t="e">
        <f t="shared" si="9"/>
        <v>#REF!</v>
      </c>
      <c r="AF27" s="116" t="e">
        <f t="shared" si="9"/>
        <v>#REF!</v>
      </c>
      <c r="AG27" s="116" t="e">
        <f t="shared" si="9"/>
        <v>#REF!</v>
      </c>
      <c r="AH27" s="116" t="e">
        <f t="shared" si="9"/>
        <v>#REF!</v>
      </c>
      <c r="AI27" s="116" t="e">
        <f t="shared" si="9"/>
        <v>#REF!</v>
      </c>
      <c r="AJ27" s="116" t="e">
        <f t="shared" si="9"/>
        <v>#REF!</v>
      </c>
      <c r="AK27" s="116" t="e">
        <f t="shared" si="9"/>
        <v>#REF!</v>
      </c>
      <c r="AL27" s="116" t="e">
        <f t="shared" si="9"/>
        <v>#REF!</v>
      </c>
      <c r="AM27" s="116" t="e">
        <f t="shared" si="9"/>
        <v>#REF!</v>
      </c>
      <c r="AN27" s="116" t="e">
        <f t="shared" si="9"/>
        <v>#REF!</v>
      </c>
      <c r="AO27" s="116" t="e">
        <f t="shared" si="9"/>
        <v>#REF!</v>
      </c>
      <c r="AP27" s="116" t="e">
        <f t="shared" si="9"/>
        <v>#REF!</v>
      </c>
      <c r="AQ27" s="116" t="e">
        <f t="shared" si="9"/>
        <v>#REF!</v>
      </c>
      <c r="AR27" s="116" t="e">
        <f t="shared" si="9"/>
        <v>#REF!</v>
      </c>
      <c r="AS27" s="116" t="e">
        <f t="shared" si="9"/>
        <v>#REF!</v>
      </c>
      <c r="AT27" s="116" t="e">
        <f t="shared" si="9"/>
        <v>#REF!</v>
      </c>
      <c r="AU27" s="116" t="e">
        <f t="shared" si="9"/>
        <v>#REF!</v>
      </c>
      <c r="AV27" s="116" t="e">
        <f t="shared" si="9"/>
        <v>#REF!</v>
      </c>
      <c r="AW27" s="116" t="e">
        <f t="shared" si="9"/>
        <v>#REF!</v>
      </c>
      <c r="AX27" s="116" t="e">
        <f t="shared" si="9"/>
        <v>#REF!</v>
      </c>
      <c r="AY27" s="116" t="e">
        <f t="shared" si="9"/>
        <v>#REF!</v>
      </c>
      <c r="AZ27" s="116" t="e">
        <f t="shared" si="9"/>
        <v>#REF!</v>
      </c>
      <c r="BA27" s="10" t="e">
        <f t="shared" si="7"/>
        <v>#REF!</v>
      </c>
      <c r="BB27" s="61" t="s">
        <v>44</v>
      </c>
    </row>
    <row r="28" spans="1:54" x14ac:dyDescent="0.4">
      <c r="B28" s="108" t="s">
        <v>43</v>
      </c>
      <c r="C28" s="32" t="s">
        <v>40</v>
      </c>
      <c r="D28" s="33">
        <v>6</v>
      </c>
      <c r="E28" s="117" t="e">
        <f>IF(E22="","0",(2*E11/$C$6)^2*0.5)</f>
        <v>#REF!</v>
      </c>
      <c r="F28" s="117" t="e">
        <f t="shared" ref="F28:AZ28" si="10">IF(F22="","0",(2*F11/$C$6)^2*0.5)</f>
        <v>#REF!</v>
      </c>
      <c r="G28" s="117" t="e">
        <f t="shared" si="10"/>
        <v>#REF!</v>
      </c>
      <c r="H28" s="117" t="e">
        <f t="shared" si="10"/>
        <v>#REF!</v>
      </c>
      <c r="I28" s="117" t="e">
        <f t="shared" si="10"/>
        <v>#REF!</v>
      </c>
      <c r="J28" s="117" t="e">
        <f t="shared" si="10"/>
        <v>#REF!</v>
      </c>
      <c r="K28" s="117" t="e">
        <f t="shared" si="10"/>
        <v>#REF!</v>
      </c>
      <c r="L28" s="117" t="e">
        <f t="shared" si="10"/>
        <v>#REF!</v>
      </c>
      <c r="M28" s="117" t="e">
        <f t="shared" si="10"/>
        <v>#REF!</v>
      </c>
      <c r="N28" s="117" t="e">
        <f t="shared" si="10"/>
        <v>#REF!</v>
      </c>
      <c r="O28" s="117" t="e">
        <f t="shared" si="10"/>
        <v>#REF!</v>
      </c>
      <c r="P28" s="117" t="e">
        <f t="shared" si="10"/>
        <v>#REF!</v>
      </c>
      <c r="Q28" s="117" t="e">
        <f t="shared" si="10"/>
        <v>#REF!</v>
      </c>
      <c r="R28" s="117" t="e">
        <f t="shared" si="10"/>
        <v>#REF!</v>
      </c>
      <c r="S28" s="117" t="e">
        <f t="shared" si="10"/>
        <v>#REF!</v>
      </c>
      <c r="T28" s="117" t="e">
        <f t="shared" si="10"/>
        <v>#REF!</v>
      </c>
      <c r="U28" s="117" t="e">
        <f t="shared" si="10"/>
        <v>#REF!</v>
      </c>
      <c r="V28" s="117" t="e">
        <f t="shared" si="10"/>
        <v>#REF!</v>
      </c>
      <c r="W28" s="117" t="e">
        <f t="shared" si="10"/>
        <v>#REF!</v>
      </c>
      <c r="X28" s="117" t="e">
        <f t="shared" si="10"/>
        <v>#REF!</v>
      </c>
      <c r="Y28" s="117" t="e">
        <f t="shared" si="10"/>
        <v>#REF!</v>
      </c>
      <c r="Z28" s="117" t="e">
        <f t="shared" si="10"/>
        <v>#REF!</v>
      </c>
      <c r="AA28" s="117" t="e">
        <f t="shared" si="10"/>
        <v>#REF!</v>
      </c>
      <c r="AB28" s="117" t="e">
        <f t="shared" si="10"/>
        <v>#REF!</v>
      </c>
      <c r="AC28" s="117" t="e">
        <f t="shared" si="10"/>
        <v>#REF!</v>
      </c>
      <c r="AD28" s="117" t="e">
        <f t="shared" si="10"/>
        <v>#REF!</v>
      </c>
      <c r="AE28" s="117" t="e">
        <f t="shared" si="10"/>
        <v>#REF!</v>
      </c>
      <c r="AF28" s="117" t="e">
        <f t="shared" si="10"/>
        <v>#REF!</v>
      </c>
      <c r="AG28" s="117" t="e">
        <f t="shared" si="10"/>
        <v>#REF!</v>
      </c>
      <c r="AH28" s="117" t="e">
        <f t="shared" si="10"/>
        <v>#REF!</v>
      </c>
      <c r="AI28" s="117" t="e">
        <f t="shared" si="10"/>
        <v>#REF!</v>
      </c>
      <c r="AJ28" s="117" t="e">
        <f t="shared" si="10"/>
        <v>#REF!</v>
      </c>
      <c r="AK28" s="117" t="e">
        <f t="shared" si="10"/>
        <v>#REF!</v>
      </c>
      <c r="AL28" s="117" t="e">
        <f t="shared" si="10"/>
        <v>#REF!</v>
      </c>
      <c r="AM28" s="117" t="e">
        <f t="shared" si="10"/>
        <v>#REF!</v>
      </c>
      <c r="AN28" s="117" t="e">
        <f t="shared" si="10"/>
        <v>#REF!</v>
      </c>
      <c r="AO28" s="117" t="e">
        <f t="shared" si="10"/>
        <v>#REF!</v>
      </c>
      <c r="AP28" s="117" t="e">
        <f t="shared" si="10"/>
        <v>#REF!</v>
      </c>
      <c r="AQ28" s="117" t="e">
        <f t="shared" si="10"/>
        <v>#REF!</v>
      </c>
      <c r="AR28" s="117" t="e">
        <f t="shared" si="10"/>
        <v>#REF!</v>
      </c>
      <c r="AS28" s="117" t="e">
        <f t="shared" si="10"/>
        <v>#REF!</v>
      </c>
      <c r="AT28" s="117" t="e">
        <f t="shared" si="10"/>
        <v>#REF!</v>
      </c>
      <c r="AU28" s="117" t="e">
        <f t="shared" si="10"/>
        <v>#REF!</v>
      </c>
      <c r="AV28" s="117" t="e">
        <f t="shared" si="10"/>
        <v>#REF!</v>
      </c>
      <c r="AW28" s="117" t="e">
        <f t="shared" si="10"/>
        <v>#REF!</v>
      </c>
      <c r="AX28" s="117" t="e">
        <f t="shared" si="10"/>
        <v>#REF!</v>
      </c>
      <c r="AY28" s="117" t="e">
        <f t="shared" si="10"/>
        <v>#REF!</v>
      </c>
      <c r="AZ28" s="117" t="str">
        <f t="shared" si="10"/>
        <v>0</v>
      </c>
      <c r="BA28" s="10" t="e">
        <f t="shared" si="7"/>
        <v>#REF!</v>
      </c>
      <c r="BB28" s="60" t="s">
        <v>43</v>
      </c>
    </row>
    <row r="29" spans="1:54" x14ac:dyDescent="0.4">
      <c r="B29" s="108" t="s">
        <v>44</v>
      </c>
      <c r="C29" s="19" t="s">
        <v>39</v>
      </c>
      <c r="D29" s="34">
        <v>6</v>
      </c>
      <c r="E29" s="116" t="e">
        <f>IF(E23="","0",(2*E11/$C$6)^2*0.5)</f>
        <v>#REF!</v>
      </c>
      <c r="F29" s="116" t="e">
        <f t="shared" ref="F29:AZ29" si="11">IF(F23="","0",(2*F11/$C$6)^2*0.5)</f>
        <v>#REF!</v>
      </c>
      <c r="G29" s="116" t="e">
        <f t="shared" si="11"/>
        <v>#REF!</v>
      </c>
      <c r="H29" s="116" t="e">
        <f t="shared" si="11"/>
        <v>#REF!</v>
      </c>
      <c r="I29" s="116" t="e">
        <f t="shared" si="11"/>
        <v>#REF!</v>
      </c>
      <c r="J29" s="116" t="e">
        <f t="shared" si="11"/>
        <v>#REF!</v>
      </c>
      <c r="K29" s="116" t="e">
        <f t="shared" si="11"/>
        <v>#REF!</v>
      </c>
      <c r="L29" s="116" t="e">
        <f t="shared" si="11"/>
        <v>#REF!</v>
      </c>
      <c r="M29" s="116" t="e">
        <f t="shared" si="11"/>
        <v>#REF!</v>
      </c>
      <c r="N29" s="116" t="e">
        <f t="shared" si="11"/>
        <v>#REF!</v>
      </c>
      <c r="O29" s="116" t="e">
        <f t="shared" si="11"/>
        <v>#REF!</v>
      </c>
      <c r="P29" s="116" t="e">
        <f t="shared" si="11"/>
        <v>#REF!</v>
      </c>
      <c r="Q29" s="116" t="e">
        <f t="shared" si="11"/>
        <v>#REF!</v>
      </c>
      <c r="R29" s="116" t="e">
        <f t="shared" si="11"/>
        <v>#REF!</v>
      </c>
      <c r="S29" s="116" t="e">
        <f t="shared" si="11"/>
        <v>#REF!</v>
      </c>
      <c r="T29" s="116" t="e">
        <f t="shared" si="11"/>
        <v>#REF!</v>
      </c>
      <c r="U29" s="116" t="e">
        <f t="shared" si="11"/>
        <v>#REF!</v>
      </c>
      <c r="V29" s="116" t="e">
        <f t="shared" si="11"/>
        <v>#REF!</v>
      </c>
      <c r="W29" s="116" t="e">
        <f t="shared" si="11"/>
        <v>#REF!</v>
      </c>
      <c r="X29" s="116" t="e">
        <f t="shared" si="11"/>
        <v>#REF!</v>
      </c>
      <c r="Y29" s="116" t="e">
        <f t="shared" si="11"/>
        <v>#REF!</v>
      </c>
      <c r="Z29" s="116" t="e">
        <f t="shared" si="11"/>
        <v>#REF!</v>
      </c>
      <c r="AA29" s="116" t="e">
        <f t="shared" si="11"/>
        <v>#REF!</v>
      </c>
      <c r="AB29" s="116" t="e">
        <f t="shared" si="11"/>
        <v>#REF!</v>
      </c>
      <c r="AC29" s="116" t="e">
        <f t="shared" si="11"/>
        <v>#REF!</v>
      </c>
      <c r="AD29" s="116" t="e">
        <f t="shared" si="11"/>
        <v>#REF!</v>
      </c>
      <c r="AE29" s="116" t="e">
        <f t="shared" si="11"/>
        <v>#REF!</v>
      </c>
      <c r="AF29" s="116" t="e">
        <f t="shared" si="11"/>
        <v>#REF!</v>
      </c>
      <c r="AG29" s="116" t="e">
        <f t="shared" si="11"/>
        <v>#REF!</v>
      </c>
      <c r="AH29" s="116" t="e">
        <f t="shared" si="11"/>
        <v>#REF!</v>
      </c>
      <c r="AI29" s="116" t="e">
        <f t="shared" si="11"/>
        <v>#REF!</v>
      </c>
      <c r="AJ29" s="116" t="e">
        <f t="shared" si="11"/>
        <v>#REF!</v>
      </c>
      <c r="AK29" s="116" t="e">
        <f t="shared" si="11"/>
        <v>#REF!</v>
      </c>
      <c r="AL29" s="116" t="e">
        <f t="shared" si="11"/>
        <v>#REF!</v>
      </c>
      <c r="AM29" s="116" t="e">
        <f t="shared" si="11"/>
        <v>#REF!</v>
      </c>
      <c r="AN29" s="116" t="e">
        <f t="shared" si="11"/>
        <v>#REF!</v>
      </c>
      <c r="AO29" s="116" t="e">
        <f t="shared" si="11"/>
        <v>#REF!</v>
      </c>
      <c r="AP29" s="116" t="e">
        <f t="shared" si="11"/>
        <v>#REF!</v>
      </c>
      <c r="AQ29" s="116" t="e">
        <f t="shared" si="11"/>
        <v>#REF!</v>
      </c>
      <c r="AR29" s="116" t="e">
        <f t="shared" si="11"/>
        <v>#REF!</v>
      </c>
      <c r="AS29" s="116" t="e">
        <f t="shared" si="11"/>
        <v>#REF!</v>
      </c>
      <c r="AT29" s="116" t="e">
        <f t="shared" si="11"/>
        <v>#REF!</v>
      </c>
      <c r="AU29" s="116" t="e">
        <f t="shared" si="11"/>
        <v>#REF!</v>
      </c>
      <c r="AV29" s="116" t="e">
        <f t="shared" si="11"/>
        <v>#REF!</v>
      </c>
      <c r="AW29" s="116" t="e">
        <f t="shared" si="11"/>
        <v>#REF!</v>
      </c>
      <c r="AX29" s="116" t="e">
        <f t="shared" si="11"/>
        <v>#REF!</v>
      </c>
      <c r="AY29" s="116" t="e">
        <f t="shared" si="11"/>
        <v>#REF!</v>
      </c>
      <c r="AZ29" s="116" t="e">
        <f t="shared" si="11"/>
        <v>#REF!</v>
      </c>
      <c r="BA29" s="10" t="e">
        <f t="shared" si="7"/>
        <v>#REF!</v>
      </c>
      <c r="BB29" s="60" t="s">
        <v>44</v>
      </c>
    </row>
    <row r="30" spans="1:54" x14ac:dyDescent="0.4">
      <c r="B30" s="109" t="s">
        <v>43</v>
      </c>
      <c r="C30" s="32" t="s">
        <v>40</v>
      </c>
      <c r="D30" s="33">
        <v>7</v>
      </c>
      <c r="E30" s="117" t="e">
        <f>IF(E22="","0",(2*E12/$C$6)^2*0.5)</f>
        <v>#REF!</v>
      </c>
      <c r="F30" s="117" t="e">
        <f t="shared" ref="F30:AZ30" si="12">IF(F22="","0",(2*F12/$C$6)^2*0.5)</f>
        <v>#REF!</v>
      </c>
      <c r="G30" s="117" t="e">
        <f t="shared" si="12"/>
        <v>#REF!</v>
      </c>
      <c r="H30" s="117" t="e">
        <f t="shared" si="12"/>
        <v>#REF!</v>
      </c>
      <c r="I30" s="117" t="e">
        <f t="shared" si="12"/>
        <v>#REF!</v>
      </c>
      <c r="J30" s="117" t="e">
        <f t="shared" si="12"/>
        <v>#REF!</v>
      </c>
      <c r="K30" s="117" t="e">
        <f t="shared" si="12"/>
        <v>#REF!</v>
      </c>
      <c r="L30" s="117" t="e">
        <f t="shared" si="12"/>
        <v>#REF!</v>
      </c>
      <c r="M30" s="117" t="e">
        <f t="shared" si="12"/>
        <v>#REF!</v>
      </c>
      <c r="N30" s="117" t="e">
        <f t="shared" si="12"/>
        <v>#REF!</v>
      </c>
      <c r="O30" s="117" t="e">
        <f t="shared" si="12"/>
        <v>#REF!</v>
      </c>
      <c r="P30" s="117" t="e">
        <f t="shared" si="12"/>
        <v>#REF!</v>
      </c>
      <c r="Q30" s="117" t="e">
        <f t="shared" si="12"/>
        <v>#REF!</v>
      </c>
      <c r="R30" s="117" t="e">
        <f t="shared" si="12"/>
        <v>#REF!</v>
      </c>
      <c r="S30" s="117" t="e">
        <f t="shared" si="12"/>
        <v>#REF!</v>
      </c>
      <c r="T30" s="117" t="e">
        <f t="shared" si="12"/>
        <v>#REF!</v>
      </c>
      <c r="U30" s="117" t="e">
        <f t="shared" si="12"/>
        <v>#REF!</v>
      </c>
      <c r="V30" s="117" t="e">
        <f t="shared" si="12"/>
        <v>#REF!</v>
      </c>
      <c r="W30" s="117" t="e">
        <f t="shared" si="12"/>
        <v>#REF!</v>
      </c>
      <c r="X30" s="117" t="e">
        <f t="shared" si="12"/>
        <v>#REF!</v>
      </c>
      <c r="Y30" s="117" t="e">
        <f t="shared" si="12"/>
        <v>#REF!</v>
      </c>
      <c r="Z30" s="117" t="e">
        <f t="shared" si="12"/>
        <v>#REF!</v>
      </c>
      <c r="AA30" s="117" t="e">
        <f t="shared" si="12"/>
        <v>#REF!</v>
      </c>
      <c r="AB30" s="117" t="e">
        <f t="shared" si="12"/>
        <v>#REF!</v>
      </c>
      <c r="AC30" s="117" t="e">
        <f t="shared" si="12"/>
        <v>#REF!</v>
      </c>
      <c r="AD30" s="117" t="e">
        <f t="shared" si="12"/>
        <v>#REF!</v>
      </c>
      <c r="AE30" s="117" t="e">
        <f t="shared" si="12"/>
        <v>#REF!</v>
      </c>
      <c r="AF30" s="117" t="e">
        <f t="shared" si="12"/>
        <v>#REF!</v>
      </c>
      <c r="AG30" s="117" t="e">
        <f t="shared" si="12"/>
        <v>#REF!</v>
      </c>
      <c r="AH30" s="117" t="e">
        <f t="shared" si="12"/>
        <v>#REF!</v>
      </c>
      <c r="AI30" s="117" t="e">
        <f t="shared" si="12"/>
        <v>#REF!</v>
      </c>
      <c r="AJ30" s="117" t="e">
        <f t="shared" si="12"/>
        <v>#REF!</v>
      </c>
      <c r="AK30" s="117" t="e">
        <f t="shared" si="12"/>
        <v>#REF!</v>
      </c>
      <c r="AL30" s="117" t="e">
        <f t="shared" si="12"/>
        <v>#REF!</v>
      </c>
      <c r="AM30" s="117" t="e">
        <f t="shared" si="12"/>
        <v>#REF!</v>
      </c>
      <c r="AN30" s="117" t="e">
        <f t="shared" si="12"/>
        <v>#REF!</v>
      </c>
      <c r="AO30" s="117" t="e">
        <f t="shared" si="12"/>
        <v>#REF!</v>
      </c>
      <c r="AP30" s="117" t="e">
        <f t="shared" si="12"/>
        <v>#REF!</v>
      </c>
      <c r="AQ30" s="117" t="e">
        <f t="shared" si="12"/>
        <v>#REF!</v>
      </c>
      <c r="AR30" s="117" t="e">
        <f t="shared" si="12"/>
        <v>#REF!</v>
      </c>
      <c r="AS30" s="117" t="e">
        <f t="shared" si="12"/>
        <v>#REF!</v>
      </c>
      <c r="AT30" s="117" t="e">
        <f t="shared" si="12"/>
        <v>#REF!</v>
      </c>
      <c r="AU30" s="117" t="e">
        <f t="shared" si="12"/>
        <v>#REF!</v>
      </c>
      <c r="AV30" s="117" t="e">
        <f t="shared" si="12"/>
        <v>#REF!</v>
      </c>
      <c r="AW30" s="117" t="e">
        <f t="shared" si="12"/>
        <v>#REF!</v>
      </c>
      <c r="AX30" s="117" t="e">
        <f t="shared" si="12"/>
        <v>#REF!</v>
      </c>
      <c r="AY30" s="117" t="e">
        <f t="shared" si="12"/>
        <v>#REF!</v>
      </c>
      <c r="AZ30" s="117" t="str">
        <f t="shared" si="12"/>
        <v>0</v>
      </c>
      <c r="BA30" s="10" t="e">
        <f t="shared" si="7"/>
        <v>#REF!</v>
      </c>
      <c r="BB30" s="61" t="s">
        <v>43</v>
      </c>
    </row>
    <row r="31" spans="1:54" x14ac:dyDescent="0.4">
      <c r="B31" s="109" t="s">
        <v>44</v>
      </c>
      <c r="C31" s="19" t="s">
        <v>39</v>
      </c>
      <c r="D31" s="34">
        <v>7</v>
      </c>
      <c r="E31" s="116" t="e">
        <f>IF(E23="","0",(2*E12/$C$6)^2*0.5)</f>
        <v>#REF!</v>
      </c>
      <c r="F31" s="116" t="e">
        <f t="shared" ref="F31:AZ31" si="13">IF(F23="","0",(2*F12/$C$6)^2*0.5)</f>
        <v>#REF!</v>
      </c>
      <c r="G31" s="116" t="e">
        <f t="shared" si="13"/>
        <v>#REF!</v>
      </c>
      <c r="H31" s="116" t="e">
        <f t="shared" si="13"/>
        <v>#REF!</v>
      </c>
      <c r="I31" s="116" t="e">
        <f t="shared" si="13"/>
        <v>#REF!</v>
      </c>
      <c r="J31" s="116" t="e">
        <f t="shared" si="13"/>
        <v>#REF!</v>
      </c>
      <c r="K31" s="116" t="e">
        <f t="shared" si="13"/>
        <v>#REF!</v>
      </c>
      <c r="L31" s="116" t="e">
        <f t="shared" si="13"/>
        <v>#REF!</v>
      </c>
      <c r="M31" s="116" t="e">
        <f t="shared" si="13"/>
        <v>#REF!</v>
      </c>
      <c r="N31" s="116" t="e">
        <f t="shared" si="13"/>
        <v>#REF!</v>
      </c>
      <c r="O31" s="116" t="e">
        <f t="shared" si="13"/>
        <v>#REF!</v>
      </c>
      <c r="P31" s="116" t="e">
        <f t="shared" si="13"/>
        <v>#REF!</v>
      </c>
      <c r="Q31" s="116" t="e">
        <f t="shared" si="13"/>
        <v>#REF!</v>
      </c>
      <c r="R31" s="116" t="e">
        <f t="shared" si="13"/>
        <v>#REF!</v>
      </c>
      <c r="S31" s="116" t="e">
        <f t="shared" si="13"/>
        <v>#REF!</v>
      </c>
      <c r="T31" s="116" t="e">
        <f t="shared" si="13"/>
        <v>#REF!</v>
      </c>
      <c r="U31" s="116" t="e">
        <f t="shared" si="13"/>
        <v>#REF!</v>
      </c>
      <c r="V31" s="116" t="e">
        <f t="shared" si="13"/>
        <v>#REF!</v>
      </c>
      <c r="W31" s="116" t="e">
        <f t="shared" si="13"/>
        <v>#REF!</v>
      </c>
      <c r="X31" s="116" t="e">
        <f t="shared" si="13"/>
        <v>#REF!</v>
      </c>
      <c r="Y31" s="116" t="e">
        <f t="shared" si="13"/>
        <v>#REF!</v>
      </c>
      <c r="Z31" s="116" t="e">
        <f t="shared" si="13"/>
        <v>#REF!</v>
      </c>
      <c r="AA31" s="116" t="e">
        <f t="shared" si="13"/>
        <v>#REF!</v>
      </c>
      <c r="AB31" s="116" t="e">
        <f t="shared" si="13"/>
        <v>#REF!</v>
      </c>
      <c r="AC31" s="116" t="e">
        <f t="shared" si="13"/>
        <v>#REF!</v>
      </c>
      <c r="AD31" s="116" t="e">
        <f t="shared" si="13"/>
        <v>#REF!</v>
      </c>
      <c r="AE31" s="116" t="e">
        <f t="shared" si="13"/>
        <v>#REF!</v>
      </c>
      <c r="AF31" s="116" t="e">
        <f t="shared" si="13"/>
        <v>#REF!</v>
      </c>
      <c r="AG31" s="116" t="e">
        <f t="shared" si="13"/>
        <v>#REF!</v>
      </c>
      <c r="AH31" s="116" t="e">
        <f t="shared" si="13"/>
        <v>#REF!</v>
      </c>
      <c r="AI31" s="116" t="e">
        <f t="shared" si="13"/>
        <v>#REF!</v>
      </c>
      <c r="AJ31" s="116" t="e">
        <f t="shared" si="13"/>
        <v>#REF!</v>
      </c>
      <c r="AK31" s="116" t="e">
        <f t="shared" si="13"/>
        <v>#REF!</v>
      </c>
      <c r="AL31" s="116" t="e">
        <f t="shared" si="13"/>
        <v>#REF!</v>
      </c>
      <c r="AM31" s="116" t="e">
        <f t="shared" si="13"/>
        <v>#REF!</v>
      </c>
      <c r="AN31" s="116" t="e">
        <f t="shared" si="13"/>
        <v>#REF!</v>
      </c>
      <c r="AO31" s="116" t="e">
        <f t="shared" si="13"/>
        <v>#REF!</v>
      </c>
      <c r="AP31" s="116" t="e">
        <f t="shared" si="13"/>
        <v>#REF!</v>
      </c>
      <c r="AQ31" s="116" t="e">
        <f t="shared" si="13"/>
        <v>#REF!</v>
      </c>
      <c r="AR31" s="116" t="e">
        <f t="shared" si="13"/>
        <v>#REF!</v>
      </c>
      <c r="AS31" s="116" t="e">
        <f t="shared" si="13"/>
        <v>#REF!</v>
      </c>
      <c r="AT31" s="116" t="e">
        <f t="shared" si="13"/>
        <v>#REF!</v>
      </c>
      <c r="AU31" s="116" t="e">
        <f t="shared" si="13"/>
        <v>#REF!</v>
      </c>
      <c r="AV31" s="116" t="e">
        <f t="shared" si="13"/>
        <v>#REF!</v>
      </c>
      <c r="AW31" s="116" t="e">
        <f t="shared" si="13"/>
        <v>#REF!</v>
      </c>
      <c r="AX31" s="116" t="e">
        <f t="shared" si="13"/>
        <v>#REF!</v>
      </c>
      <c r="AY31" s="116" t="e">
        <f t="shared" si="13"/>
        <v>#REF!</v>
      </c>
      <c r="AZ31" s="116" t="e">
        <f t="shared" si="13"/>
        <v>#REF!</v>
      </c>
      <c r="BA31" s="10" t="e">
        <f t="shared" si="7"/>
        <v>#REF!</v>
      </c>
      <c r="BB31" s="61" t="s">
        <v>44</v>
      </c>
    </row>
    <row r="32" spans="1:54" x14ac:dyDescent="0.4">
      <c r="B32" s="108" t="s">
        <v>43</v>
      </c>
      <c r="C32" s="32" t="s">
        <v>40</v>
      </c>
      <c r="D32" s="33">
        <v>8</v>
      </c>
      <c r="E32" s="117" t="e">
        <f>IF(E22="","0",(2*E13/$C$6)^2*0.5)</f>
        <v>#REF!</v>
      </c>
      <c r="F32" s="117" t="e">
        <f t="shared" ref="F32:AZ32" si="14">IF(F22="","0",(2*F13/$C$6)^2*0.5)</f>
        <v>#REF!</v>
      </c>
      <c r="G32" s="117" t="e">
        <f t="shared" si="14"/>
        <v>#REF!</v>
      </c>
      <c r="H32" s="117" t="e">
        <f t="shared" si="14"/>
        <v>#REF!</v>
      </c>
      <c r="I32" s="117" t="e">
        <f t="shared" si="14"/>
        <v>#REF!</v>
      </c>
      <c r="J32" s="117" t="e">
        <f t="shared" si="14"/>
        <v>#REF!</v>
      </c>
      <c r="K32" s="117" t="e">
        <f t="shared" si="14"/>
        <v>#REF!</v>
      </c>
      <c r="L32" s="117" t="e">
        <f t="shared" si="14"/>
        <v>#REF!</v>
      </c>
      <c r="M32" s="117" t="e">
        <f t="shared" si="14"/>
        <v>#REF!</v>
      </c>
      <c r="N32" s="117" t="e">
        <f t="shared" si="14"/>
        <v>#REF!</v>
      </c>
      <c r="O32" s="117" t="e">
        <f t="shared" si="14"/>
        <v>#REF!</v>
      </c>
      <c r="P32" s="117" t="e">
        <f t="shared" si="14"/>
        <v>#REF!</v>
      </c>
      <c r="Q32" s="117" t="e">
        <f t="shared" si="14"/>
        <v>#REF!</v>
      </c>
      <c r="R32" s="117" t="e">
        <f t="shared" si="14"/>
        <v>#REF!</v>
      </c>
      <c r="S32" s="117" t="e">
        <f t="shared" si="14"/>
        <v>#REF!</v>
      </c>
      <c r="T32" s="117" t="e">
        <f t="shared" si="14"/>
        <v>#REF!</v>
      </c>
      <c r="U32" s="117" t="e">
        <f t="shared" si="14"/>
        <v>#REF!</v>
      </c>
      <c r="V32" s="117" t="e">
        <f t="shared" si="14"/>
        <v>#REF!</v>
      </c>
      <c r="W32" s="117" t="e">
        <f t="shared" si="14"/>
        <v>#REF!</v>
      </c>
      <c r="X32" s="117" t="e">
        <f t="shared" si="14"/>
        <v>#REF!</v>
      </c>
      <c r="Y32" s="117" t="e">
        <f t="shared" si="14"/>
        <v>#REF!</v>
      </c>
      <c r="Z32" s="117" t="e">
        <f t="shared" si="14"/>
        <v>#REF!</v>
      </c>
      <c r="AA32" s="117" t="e">
        <f t="shared" si="14"/>
        <v>#REF!</v>
      </c>
      <c r="AB32" s="117" t="e">
        <f t="shared" si="14"/>
        <v>#REF!</v>
      </c>
      <c r="AC32" s="117" t="e">
        <f t="shared" si="14"/>
        <v>#REF!</v>
      </c>
      <c r="AD32" s="117" t="e">
        <f t="shared" si="14"/>
        <v>#REF!</v>
      </c>
      <c r="AE32" s="117" t="e">
        <f t="shared" si="14"/>
        <v>#REF!</v>
      </c>
      <c r="AF32" s="117" t="e">
        <f t="shared" si="14"/>
        <v>#REF!</v>
      </c>
      <c r="AG32" s="117" t="e">
        <f t="shared" si="14"/>
        <v>#REF!</v>
      </c>
      <c r="AH32" s="117" t="e">
        <f t="shared" si="14"/>
        <v>#REF!</v>
      </c>
      <c r="AI32" s="117" t="e">
        <f t="shared" si="14"/>
        <v>#REF!</v>
      </c>
      <c r="AJ32" s="117" t="e">
        <f t="shared" si="14"/>
        <v>#REF!</v>
      </c>
      <c r="AK32" s="117" t="e">
        <f t="shared" si="14"/>
        <v>#REF!</v>
      </c>
      <c r="AL32" s="117" t="e">
        <f t="shared" si="14"/>
        <v>#REF!</v>
      </c>
      <c r="AM32" s="117" t="e">
        <f t="shared" si="14"/>
        <v>#REF!</v>
      </c>
      <c r="AN32" s="117" t="e">
        <f t="shared" si="14"/>
        <v>#REF!</v>
      </c>
      <c r="AO32" s="117" t="e">
        <f t="shared" si="14"/>
        <v>#REF!</v>
      </c>
      <c r="AP32" s="117" t="e">
        <f t="shared" si="14"/>
        <v>#REF!</v>
      </c>
      <c r="AQ32" s="117" t="e">
        <f t="shared" si="14"/>
        <v>#REF!</v>
      </c>
      <c r="AR32" s="117" t="e">
        <f t="shared" si="14"/>
        <v>#REF!</v>
      </c>
      <c r="AS32" s="117" t="e">
        <f t="shared" si="14"/>
        <v>#REF!</v>
      </c>
      <c r="AT32" s="117" t="e">
        <f t="shared" si="14"/>
        <v>#REF!</v>
      </c>
      <c r="AU32" s="117" t="e">
        <f t="shared" si="14"/>
        <v>#REF!</v>
      </c>
      <c r="AV32" s="117" t="e">
        <f t="shared" si="14"/>
        <v>#REF!</v>
      </c>
      <c r="AW32" s="117" t="e">
        <f t="shared" si="14"/>
        <v>#REF!</v>
      </c>
      <c r="AX32" s="117" t="e">
        <f t="shared" si="14"/>
        <v>#REF!</v>
      </c>
      <c r="AY32" s="117" t="e">
        <f t="shared" si="14"/>
        <v>#REF!</v>
      </c>
      <c r="AZ32" s="117" t="str">
        <f t="shared" si="14"/>
        <v>0</v>
      </c>
      <c r="BA32" s="10" t="e">
        <f t="shared" si="7"/>
        <v>#REF!</v>
      </c>
      <c r="BB32" s="60" t="s">
        <v>43</v>
      </c>
    </row>
    <row r="33" spans="2:54" x14ac:dyDescent="0.4">
      <c r="B33" s="108" t="s">
        <v>44</v>
      </c>
      <c r="C33" s="19" t="s">
        <v>39</v>
      </c>
      <c r="D33" s="34">
        <v>8</v>
      </c>
      <c r="E33" s="116" t="e">
        <f>IF(E23="","0",(2*E13/$C$6)^2*0.5)</f>
        <v>#REF!</v>
      </c>
      <c r="F33" s="116" t="e">
        <f t="shared" ref="F33:AZ33" si="15">IF(F23="","0",(2*F13/$C$6)^2*0.5)</f>
        <v>#REF!</v>
      </c>
      <c r="G33" s="116" t="e">
        <f t="shared" si="15"/>
        <v>#REF!</v>
      </c>
      <c r="H33" s="116" t="e">
        <f t="shared" si="15"/>
        <v>#REF!</v>
      </c>
      <c r="I33" s="116" t="e">
        <f t="shared" si="15"/>
        <v>#REF!</v>
      </c>
      <c r="J33" s="116" t="e">
        <f t="shared" si="15"/>
        <v>#REF!</v>
      </c>
      <c r="K33" s="116" t="e">
        <f t="shared" si="15"/>
        <v>#REF!</v>
      </c>
      <c r="L33" s="116" t="e">
        <f t="shared" si="15"/>
        <v>#REF!</v>
      </c>
      <c r="M33" s="116" t="e">
        <f t="shared" si="15"/>
        <v>#REF!</v>
      </c>
      <c r="N33" s="116" t="e">
        <f t="shared" si="15"/>
        <v>#REF!</v>
      </c>
      <c r="O33" s="116" t="e">
        <f t="shared" si="15"/>
        <v>#REF!</v>
      </c>
      <c r="P33" s="116" t="e">
        <f t="shared" si="15"/>
        <v>#REF!</v>
      </c>
      <c r="Q33" s="116" t="e">
        <f t="shared" si="15"/>
        <v>#REF!</v>
      </c>
      <c r="R33" s="116" t="e">
        <f t="shared" si="15"/>
        <v>#REF!</v>
      </c>
      <c r="S33" s="116" t="e">
        <f t="shared" si="15"/>
        <v>#REF!</v>
      </c>
      <c r="T33" s="116" t="e">
        <f t="shared" si="15"/>
        <v>#REF!</v>
      </c>
      <c r="U33" s="116" t="e">
        <f t="shared" si="15"/>
        <v>#REF!</v>
      </c>
      <c r="V33" s="116" t="e">
        <f t="shared" si="15"/>
        <v>#REF!</v>
      </c>
      <c r="W33" s="116" t="e">
        <f t="shared" si="15"/>
        <v>#REF!</v>
      </c>
      <c r="X33" s="116" t="e">
        <f t="shared" si="15"/>
        <v>#REF!</v>
      </c>
      <c r="Y33" s="116" t="e">
        <f t="shared" si="15"/>
        <v>#REF!</v>
      </c>
      <c r="Z33" s="116" t="e">
        <f t="shared" si="15"/>
        <v>#REF!</v>
      </c>
      <c r="AA33" s="116" t="e">
        <f t="shared" si="15"/>
        <v>#REF!</v>
      </c>
      <c r="AB33" s="116" t="e">
        <f t="shared" si="15"/>
        <v>#REF!</v>
      </c>
      <c r="AC33" s="116" t="e">
        <f t="shared" si="15"/>
        <v>#REF!</v>
      </c>
      <c r="AD33" s="116" t="e">
        <f t="shared" si="15"/>
        <v>#REF!</v>
      </c>
      <c r="AE33" s="116" t="e">
        <f t="shared" si="15"/>
        <v>#REF!</v>
      </c>
      <c r="AF33" s="116" t="e">
        <f t="shared" si="15"/>
        <v>#REF!</v>
      </c>
      <c r="AG33" s="116" t="e">
        <f t="shared" si="15"/>
        <v>#REF!</v>
      </c>
      <c r="AH33" s="116" t="e">
        <f t="shared" si="15"/>
        <v>#REF!</v>
      </c>
      <c r="AI33" s="116" t="e">
        <f t="shared" si="15"/>
        <v>#REF!</v>
      </c>
      <c r="AJ33" s="116" t="e">
        <f t="shared" si="15"/>
        <v>#REF!</v>
      </c>
      <c r="AK33" s="116" t="e">
        <f t="shared" si="15"/>
        <v>#REF!</v>
      </c>
      <c r="AL33" s="116" t="e">
        <f t="shared" si="15"/>
        <v>#REF!</v>
      </c>
      <c r="AM33" s="116" t="e">
        <f t="shared" si="15"/>
        <v>#REF!</v>
      </c>
      <c r="AN33" s="116" t="e">
        <f t="shared" si="15"/>
        <v>#REF!</v>
      </c>
      <c r="AO33" s="116" t="e">
        <f t="shared" si="15"/>
        <v>#REF!</v>
      </c>
      <c r="AP33" s="116" t="e">
        <f t="shared" si="15"/>
        <v>#REF!</v>
      </c>
      <c r="AQ33" s="116" t="e">
        <f t="shared" si="15"/>
        <v>#REF!</v>
      </c>
      <c r="AR33" s="116" t="e">
        <f t="shared" si="15"/>
        <v>#REF!</v>
      </c>
      <c r="AS33" s="116" t="e">
        <f t="shared" si="15"/>
        <v>#REF!</v>
      </c>
      <c r="AT33" s="116" t="e">
        <f t="shared" si="15"/>
        <v>#REF!</v>
      </c>
      <c r="AU33" s="116" t="e">
        <f t="shared" si="15"/>
        <v>#REF!</v>
      </c>
      <c r="AV33" s="116" t="e">
        <f t="shared" si="15"/>
        <v>#REF!</v>
      </c>
      <c r="AW33" s="116" t="e">
        <f t="shared" si="15"/>
        <v>#REF!</v>
      </c>
      <c r="AX33" s="116" t="e">
        <f t="shared" si="15"/>
        <v>#REF!</v>
      </c>
      <c r="AY33" s="116" t="e">
        <f t="shared" si="15"/>
        <v>#REF!</v>
      </c>
      <c r="AZ33" s="116" t="e">
        <f t="shared" si="15"/>
        <v>#REF!</v>
      </c>
      <c r="BA33" s="10" t="e">
        <f t="shared" si="7"/>
        <v>#REF!</v>
      </c>
      <c r="BB33" s="60" t="s">
        <v>44</v>
      </c>
    </row>
    <row r="34" spans="2:54" x14ac:dyDescent="0.4">
      <c r="B34" s="109" t="s">
        <v>43</v>
      </c>
      <c r="C34" s="32" t="s">
        <v>40</v>
      </c>
      <c r="D34" s="33">
        <v>9</v>
      </c>
      <c r="E34" s="117" t="e">
        <f>IF(E22="","0",(2*E14/$C$6)^2*0.5)</f>
        <v>#REF!</v>
      </c>
      <c r="F34" s="117" t="e">
        <f t="shared" ref="F34:AZ34" si="16">IF(F22="","0",(2*F14/$C$6)^2*0.5)</f>
        <v>#REF!</v>
      </c>
      <c r="G34" s="117" t="e">
        <f t="shared" si="16"/>
        <v>#REF!</v>
      </c>
      <c r="H34" s="117" t="e">
        <f t="shared" si="16"/>
        <v>#REF!</v>
      </c>
      <c r="I34" s="117" t="e">
        <f t="shared" si="16"/>
        <v>#REF!</v>
      </c>
      <c r="J34" s="117" t="e">
        <f t="shared" si="16"/>
        <v>#REF!</v>
      </c>
      <c r="K34" s="117" t="e">
        <f t="shared" si="16"/>
        <v>#REF!</v>
      </c>
      <c r="L34" s="117" t="e">
        <f t="shared" si="16"/>
        <v>#REF!</v>
      </c>
      <c r="M34" s="117" t="e">
        <f t="shared" si="16"/>
        <v>#REF!</v>
      </c>
      <c r="N34" s="117" t="e">
        <f t="shared" si="16"/>
        <v>#REF!</v>
      </c>
      <c r="O34" s="117" t="e">
        <f t="shared" si="16"/>
        <v>#REF!</v>
      </c>
      <c r="P34" s="117" t="e">
        <f t="shared" si="16"/>
        <v>#REF!</v>
      </c>
      <c r="Q34" s="117" t="e">
        <f t="shared" si="16"/>
        <v>#REF!</v>
      </c>
      <c r="R34" s="117" t="e">
        <f t="shared" si="16"/>
        <v>#REF!</v>
      </c>
      <c r="S34" s="117" t="e">
        <f t="shared" si="16"/>
        <v>#REF!</v>
      </c>
      <c r="T34" s="117" t="e">
        <f t="shared" si="16"/>
        <v>#REF!</v>
      </c>
      <c r="U34" s="117" t="e">
        <f t="shared" si="16"/>
        <v>#REF!</v>
      </c>
      <c r="V34" s="117" t="e">
        <f t="shared" si="16"/>
        <v>#REF!</v>
      </c>
      <c r="W34" s="117" t="e">
        <f t="shared" si="16"/>
        <v>#REF!</v>
      </c>
      <c r="X34" s="117" t="e">
        <f t="shared" si="16"/>
        <v>#REF!</v>
      </c>
      <c r="Y34" s="117" t="e">
        <f t="shared" si="16"/>
        <v>#REF!</v>
      </c>
      <c r="Z34" s="117" t="e">
        <f t="shared" si="16"/>
        <v>#REF!</v>
      </c>
      <c r="AA34" s="117" t="e">
        <f t="shared" si="16"/>
        <v>#REF!</v>
      </c>
      <c r="AB34" s="117" t="e">
        <f t="shared" si="16"/>
        <v>#REF!</v>
      </c>
      <c r="AC34" s="117" t="e">
        <f t="shared" si="16"/>
        <v>#REF!</v>
      </c>
      <c r="AD34" s="117" t="e">
        <f t="shared" si="16"/>
        <v>#REF!</v>
      </c>
      <c r="AE34" s="117" t="e">
        <f t="shared" si="16"/>
        <v>#REF!</v>
      </c>
      <c r="AF34" s="117" t="e">
        <f t="shared" si="16"/>
        <v>#REF!</v>
      </c>
      <c r="AG34" s="117" t="e">
        <f t="shared" si="16"/>
        <v>#REF!</v>
      </c>
      <c r="AH34" s="117" t="e">
        <f t="shared" si="16"/>
        <v>#REF!</v>
      </c>
      <c r="AI34" s="117" t="e">
        <f t="shared" si="16"/>
        <v>#REF!</v>
      </c>
      <c r="AJ34" s="117" t="e">
        <f t="shared" si="16"/>
        <v>#REF!</v>
      </c>
      <c r="AK34" s="117" t="e">
        <f t="shared" si="16"/>
        <v>#REF!</v>
      </c>
      <c r="AL34" s="117" t="e">
        <f t="shared" si="16"/>
        <v>#REF!</v>
      </c>
      <c r="AM34" s="117" t="e">
        <f t="shared" si="16"/>
        <v>#REF!</v>
      </c>
      <c r="AN34" s="117" t="e">
        <f t="shared" si="16"/>
        <v>#REF!</v>
      </c>
      <c r="AO34" s="117" t="e">
        <f t="shared" si="16"/>
        <v>#REF!</v>
      </c>
      <c r="AP34" s="117" t="e">
        <f t="shared" si="16"/>
        <v>#REF!</v>
      </c>
      <c r="AQ34" s="117" t="e">
        <f t="shared" si="16"/>
        <v>#REF!</v>
      </c>
      <c r="AR34" s="117" t="e">
        <f t="shared" si="16"/>
        <v>#REF!</v>
      </c>
      <c r="AS34" s="117" t="e">
        <f t="shared" si="16"/>
        <v>#REF!</v>
      </c>
      <c r="AT34" s="117" t="e">
        <f t="shared" si="16"/>
        <v>#REF!</v>
      </c>
      <c r="AU34" s="117" t="e">
        <f t="shared" si="16"/>
        <v>#REF!</v>
      </c>
      <c r="AV34" s="117" t="e">
        <f t="shared" si="16"/>
        <v>#REF!</v>
      </c>
      <c r="AW34" s="117" t="e">
        <f t="shared" si="16"/>
        <v>#REF!</v>
      </c>
      <c r="AX34" s="117" t="e">
        <f t="shared" si="16"/>
        <v>#REF!</v>
      </c>
      <c r="AY34" s="117" t="e">
        <f t="shared" si="16"/>
        <v>#REF!</v>
      </c>
      <c r="AZ34" s="117" t="str">
        <f t="shared" si="16"/>
        <v>0</v>
      </c>
      <c r="BA34" s="10" t="e">
        <f t="shared" si="7"/>
        <v>#REF!</v>
      </c>
      <c r="BB34" s="61" t="s">
        <v>43</v>
      </c>
    </row>
    <row r="35" spans="2:54" x14ac:dyDescent="0.4">
      <c r="B35" s="109" t="s">
        <v>44</v>
      </c>
      <c r="C35" s="19" t="s">
        <v>39</v>
      </c>
      <c r="D35" s="34">
        <v>9</v>
      </c>
      <c r="E35" s="116" t="e">
        <f>IF(E23="","0",(2*E14/$C$6)^2*0.5)</f>
        <v>#REF!</v>
      </c>
      <c r="F35" s="116" t="e">
        <f t="shared" ref="F35:AZ35" si="17">IF(F23="","0",(2*F14/$C$6)^2*0.5)</f>
        <v>#REF!</v>
      </c>
      <c r="G35" s="116" t="e">
        <f t="shared" si="17"/>
        <v>#REF!</v>
      </c>
      <c r="H35" s="116" t="e">
        <f t="shared" si="17"/>
        <v>#REF!</v>
      </c>
      <c r="I35" s="116" t="e">
        <f t="shared" si="17"/>
        <v>#REF!</v>
      </c>
      <c r="J35" s="116" t="e">
        <f t="shared" si="17"/>
        <v>#REF!</v>
      </c>
      <c r="K35" s="116" t="e">
        <f t="shared" si="17"/>
        <v>#REF!</v>
      </c>
      <c r="L35" s="116" t="e">
        <f t="shared" si="17"/>
        <v>#REF!</v>
      </c>
      <c r="M35" s="116" t="e">
        <f t="shared" si="17"/>
        <v>#REF!</v>
      </c>
      <c r="N35" s="116" t="e">
        <f t="shared" si="17"/>
        <v>#REF!</v>
      </c>
      <c r="O35" s="116" t="e">
        <f t="shared" si="17"/>
        <v>#REF!</v>
      </c>
      <c r="P35" s="116" t="e">
        <f t="shared" si="17"/>
        <v>#REF!</v>
      </c>
      <c r="Q35" s="116" t="e">
        <f t="shared" si="17"/>
        <v>#REF!</v>
      </c>
      <c r="R35" s="116" t="e">
        <f t="shared" si="17"/>
        <v>#REF!</v>
      </c>
      <c r="S35" s="116" t="e">
        <f t="shared" si="17"/>
        <v>#REF!</v>
      </c>
      <c r="T35" s="116" t="e">
        <f t="shared" si="17"/>
        <v>#REF!</v>
      </c>
      <c r="U35" s="116" t="e">
        <f t="shared" si="17"/>
        <v>#REF!</v>
      </c>
      <c r="V35" s="116" t="e">
        <f t="shared" si="17"/>
        <v>#REF!</v>
      </c>
      <c r="W35" s="116" t="e">
        <f t="shared" si="17"/>
        <v>#REF!</v>
      </c>
      <c r="X35" s="116" t="e">
        <f t="shared" si="17"/>
        <v>#REF!</v>
      </c>
      <c r="Y35" s="116" t="e">
        <f t="shared" si="17"/>
        <v>#REF!</v>
      </c>
      <c r="Z35" s="116" t="e">
        <f t="shared" si="17"/>
        <v>#REF!</v>
      </c>
      <c r="AA35" s="116" t="e">
        <f t="shared" si="17"/>
        <v>#REF!</v>
      </c>
      <c r="AB35" s="116" t="e">
        <f t="shared" si="17"/>
        <v>#REF!</v>
      </c>
      <c r="AC35" s="116" t="e">
        <f t="shared" si="17"/>
        <v>#REF!</v>
      </c>
      <c r="AD35" s="116" t="e">
        <f t="shared" si="17"/>
        <v>#REF!</v>
      </c>
      <c r="AE35" s="116" t="e">
        <f t="shared" si="17"/>
        <v>#REF!</v>
      </c>
      <c r="AF35" s="116" t="e">
        <f t="shared" si="17"/>
        <v>#REF!</v>
      </c>
      <c r="AG35" s="116" t="e">
        <f t="shared" si="17"/>
        <v>#REF!</v>
      </c>
      <c r="AH35" s="116" t="e">
        <f t="shared" si="17"/>
        <v>#REF!</v>
      </c>
      <c r="AI35" s="116" t="e">
        <f t="shared" si="17"/>
        <v>#REF!</v>
      </c>
      <c r="AJ35" s="116" t="e">
        <f t="shared" si="17"/>
        <v>#REF!</v>
      </c>
      <c r="AK35" s="116" t="e">
        <f t="shared" si="17"/>
        <v>#REF!</v>
      </c>
      <c r="AL35" s="116" t="e">
        <f t="shared" si="17"/>
        <v>#REF!</v>
      </c>
      <c r="AM35" s="116" t="e">
        <f t="shared" si="17"/>
        <v>#REF!</v>
      </c>
      <c r="AN35" s="116" t="e">
        <f t="shared" si="17"/>
        <v>#REF!</v>
      </c>
      <c r="AO35" s="116" t="e">
        <f t="shared" si="17"/>
        <v>#REF!</v>
      </c>
      <c r="AP35" s="116" t="e">
        <f t="shared" si="17"/>
        <v>#REF!</v>
      </c>
      <c r="AQ35" s="116" t="e">
        <f t="shared" si="17"/>
        <v>#REF!</v>
      </c>
      <c r="AR35" s="116" t="e">
        <f t="shared" si="17"/>
        <v>#REF!</v>
      </c>
      <c r="AS35" s="116" t="e">
        <f t="shared" si="17"/>
        <v>#REF!</v>
      </c>
      <c r="AT35" s="116" t="e">
        <f t="shared" si="17"/>
        <v>#REF!</v>
      </c>
      <c r="AU35" s="116" t="e">
        <f t="shared" si="17"/>
        <v>#REF!</v>
      </c>
      <c r="AV35" s="116" t="e">
        <f t="shared" si="17"/>
        <v>#REF!</v>
      </c>
      <c r="AW35" s="116" t="e">
        <f t="shared" si="17"/>
        <v>#REF!</v>
      </c>
      <c r="AX35" s="116" t="e">
        <f t="shared" si="17"/>
        <v>#REF!</v>
      </c>
      <c r="AY35" s="116" t="e">
        <f t="shared" si="17"/>
        <v>#REF!</v>
      </c>
      <c r="AZ35" s="116" t="e">
        <f t="shared" si="17"/>
        <v>#REF!</v>
      </c>
      <c r="BA35" s="10" t="e">
        <f t="shared" si="7"/>
        <v>#REF!</v>
      </c>
      <c r="BB35" s="61" t="s">
        <v>44</v>
      </c>
    </row>
    <row r="36" spans="2:54" x14ac:dyDescent="0.4">
      <c r="B36" s="108" t="s">
        <v>43</v>
      </c>
      <c r="C36" s="32" t="s">
        <v>40</v>
      </c>
      <c r="D36" s="33">
        <v>10</v>
      </c>
      <c r="E36" s="117" t="e">
        <f>IF(E22="","0",(2*E15/$C$6)^2*0.5)</f>
        <v>#REF!</v>
      </c>
      <c r="F36" s="117" t="e">
        <f t="shared" ref="F36:AZ36" si="18">IF(F22="","0",(2*F15/$C$6)^2*0.5)</f>
        <v>#REF!</v>
      </c>
      <c r="G36" s="117" t="e">
        <f t="shared" si="18"/>
        <v>#REF!</v>
      </c>
      <c r="H36" s="117" t="e">
        <f t="shared" si="18"/>
        <v>#REF!</v>
      </c>
      <c r="I36" s="117" t="e">
        <f t="shared" si="18"/>
        <v>#REF!</v>
      </c>
      <c r="J36" s="117" t="e">
        <f t="shared" si="18"/>
        <v>#REF!</v>
      </c>
      <c r="K36" s="117" t="e">
        <f t="shared" si="18"/>
        <v>#REF!</v>
      </c>
      <c r="L36" s="117" t="e">
        <f t="shared" si="18"/>
        <v>#REF!</v>
      </c>
      <c r="M36" s="117" t="e">
        <f t="shared" si="18"/>
        <v>#REF!</v>
      </c>
      <c r="N36" s="117" t="e">
        <f t="shared" si="18"/>
        <v>#REF!</v>
      </c>
      <c r="O36" s="117" t="e">
        <f t="shared" si="18"/>
        <v>#REF!</v>
      </c>
      <c r="P36" s="117" t="e">
        <f t="shared" si="18"/>
        <v>#REF!</v>
      </c>
      <c r="Q36" s="117" t="e">
        <f t="shared" si="18"/>
        <v>#REF!</v>
      </c>
      <c r="R36" s="117" t="e">
        <f t="shared" si="18"/>
        <v>#REF!</v>
      </c>
      <c r="S36" s="117" t="e">
        <f t="shared" si="18"/>
        <v>#REF!</v>
      </c>
      <c r="T36" s="117" t="e">
        <f t="shared" si="18"/>
        <v>#REF!</v>
      </c>
      <c r="U36" s="117" t="e">
        <f t="shared" si="18"/>
        <v>#REF!</v>
      </c>
      <c r="V36" s="117" t="e">
        <f t="shared" si="18"/>
        <v>#REF!</v>
      </c>
      <c r="W36" s="117" t="e">
        <f t="shared" si="18"/>
        <v>#REF!</v>
      </c>
      <c r="X36" s="117" t="e">
        <f t="shared" si="18"/>
        <v>#REF!</v>
      </c>
      <c r="Y36" s="117" t="e">
        <f t="shared" si="18"/>
        <v>#REF!</v>
      </c>
      <c r="Z36" s="117" t="e">
        <f t="shared" si="18"/>
        <v>#REF!</v>
      </c>
      <c r="AA36" s="117" t="e">
        <f t="shared" si="18"/>
        <v>#REF!</v>
      </c>
      <c r="AB36" s="117" t="e">
        <f t="shared" si="18"/>
        <v>#REF!</v>
      </c>
      <c r="AC36" s="117" t="e">
        <f t="shared" si="18"/>
        <v>#REF!</v>
      </c>
      <c r="AD36" s="117" t="e">
        <f t="shared" si="18"/>
        <v>#REF!</v>
      </c>
      <c r="AE36" s="117" t="e">
        <f t="shared" si="18"/>
        <v>#REF!</v>
      </c>
      <c r="AF36" s="117" t="e">
        <f t="shared" si="18"/>
        <v>#REF!</v>
      </c>
      <c r="AG36" s="117" t="e">
        <f t="shared" si="18"/>
        <v>#REF!</v>
      </c>
      <c r="AH36" s="117" t="e">
        <f t="shared" si="18"/>
        <v>#REF!</v>
      </c>
      <c r="AI36" s="117" t="e">
        <f t="shared" si="18"/>
        <v>#REF!</v>
      </c>
      <c r="AJ36" s="117" t="e">
        <f t="shared" si="18"/>
        <v>#REF!</v>
      </c>
      <c r="AK36" s="117" t="e">
        <f t="shared" si="18"/>
        <v>#REF!</v>
      </c>
      <c r="AL36" s="117" t="e">
        <f t="shared" si="18"/>
        <v>#REF!</v>
      </c>
      <c r="AM36" s="117" t="e">
        <f t="shared" si="18"/>
        <v>#REF!</v>
      </c>
      <c r="AN36" s="117" t="e">
        <f t="shared" si="18"/>
        <v>#REF!</v>
      </c>
      <c r="AO36" s="117" t="e">
        <f t="shared" si="18"/>
        <v>#REF!</v>
      </c>
      <c r="AP36" s="117" t="e">
        <f t="shared" si="18"/>
        <v>#REF!</v>
      </c>
      <c r="AQ36" s="117" t="e">
        <f t="shared" si="18"/>
        <v>#REF!</v>
      </c>
      <c r="AR36" s="117" t="e">
        <f t="shared" si="18"/>
        <v>#REF!</v>
      </c>
      <c r="AS36" s="117" t="e">
        <f t="shared" si="18"/>
        <v>#REF!</v>
      </c>
      <c r="AT36" s="117" t="e">
        <f t="shared" si="18"/>
        <v>#REF!</v>
      </c>
      <c r="AU36" s="117" t="e">
        <f t="shared" si="18"/>
        <v>#REF!</v>
      </c>
      <c r="AV36" s="117" t="e">
        <f t="shared" si="18"/>
        <v>#REF!</v>
      </c>
      <c r="AW36" s="117" t="e">
        <f t="shared" si="18"/>
        <v>#REF!</v>
      </c>
      <c r="AX36" s="117" t="e">
        <f t="shared" si="18"/>
        <v>#REF!</v>
      </c>
      <c r="AY36" s="117" t="e">
        <f t="shared" si="18"/>
        <v>#REF!</v>
      </c>
      <c r="AZ36" s="117" t="str">
        <f t="shared" si="18"/>
        <v>0</v>
      </c>
      <c r="BA36" s="10" t="e">
        <f t="shared" si="7"/>
        <v>#REF!</v>
      </c>
      <c r="BB36" s="60" t="s">
        <v>43</v>
      </c>
    </row>
    <row r="37" spans="2:54" x14ac:dyDescent="0.4">
      <c r="B37" s="108" t="s">
        <v>44</v>
      </c>
      <c r="C37" s="19" t="s">
        <v>39</v>
      </c>
      <c r="D37" s="34">
        <v>10</v>
      </c>
      <c r="E37" s="116" t="e">
        <f>IF(E23="","0",(2*E15/$C$6)^2*0.5)</f>
        <v>#REF!</v>
      </c>
      <c r="F37" s="116" t="e">
        <f t="shared" ref="F37:AZ37" si="19">IF(F23="","0",(2*F15/$C$6)^2*0.5)</f>
        <v>#REF!</v>
      </c>
      <c r="G37" s="116" t="e">
        <f t="shared" si="19"/>
        <v>#REF!</v>
      </c>
      <c r="H37" s="116" t="e">
        <f t="shared" si="19"/>
        <v>#REF!</v>
      </c>
      <c r="I37" s="116" t="e">
        <f t="shared" si="19"/>
        <v>#REF!</v>
      </c>
      <c r="J37" s="116" t="e">
        <f t="shared" si="19"/>
        <v>#REF!</v>
      </c>
      <c r="K37" s="116" t="e">
        <f t="shared" si="19"/>
        <v>#REF!</v>
      </c>
      <c r="L37" s="116" t="e">
        <f t="shared" si="19"/>
        <v>#REF!</v>
      </c>
      <c r="M37" s="116" t="e">
        <f t="shared" si="19"/>
        <v>#REF!</v>
      </c>
      <c r="N37" s="116" t="e">
        <f t="shared" si="19"/>
        <v>#REF!</v>
      </c>
      <c r="O37" s="116" t="e">
        <f t="shared" si="19"/>
        <v>#REF!</v>
      </c>
      <c r="P37" s="116" t="e">
        <f t="shared" si="19"/>
        <v>#REF!</v>
      </c>
      <c r="Q37" s="116" t="e">
        <f t="shared" si="19"/>
        <v>#REF!</v>
      </c>
      <c r="R37" s="116" t="e">
        <f t="shared" si="19"/>
        <v>#REF!</v>
      </c>
      <c r="S37" s="116" t="e">
        <f t="shared" si="19"/>
        <v>#REF!</v>
      </c>
      <c r="T37" s="116" t="e">
        <f t="shared" si="19"/>
        <v>#REF!</v>
      </c>
      <c r="U37" s="116" t="e">
        <f t="shared" si="19"/>
        <v>#REF!</v>
      </c>
      <c r="V37" s="116" t="e">
        <f t="shared" si="19"/>
        <v>#REF!</v>
      </c>
      <c r="W37" s="116" t="e">
        <f t="shared" si="19"/>
        <v>#REF!</v>
      </c>
      <c r="X37" s="116" t="e">
        <f t="shared" si="19"/>
        <v>#REF!</v>
      </c>
      <c r="Y37" s="116" t="e">
        <f t="shared" si="19"/>
        <v>#REF!</v>
      </c>
      <c r="Z37" s="116" t="e">
        <f t="shared" si="19"/>
        <v>#REF!</v>
      </c>
      <c r="AA37" s="116" t="e">
        <f t="shared" si="19"/>
        <v>#REF!</v>
      </c>
      <c r="AB37" s="116" t="e">
        <f t="shared" si="19"/>
        <v>#REF!</v>
      </c>
      <c r="AC37" s="116" t="e">
        <f t="shared" si="19"/>
        <v>#REF!</v>
      </c>
      <c r="AD37" s="116" t="e">
        <f t="shared" si="19"/>
        <v>#REF!</v>
      </c>
      <c r="AE37" s="116" t="e">
        <f t="shared" si="19"/>
        <v>#REF!</v>
      </c>
      <c r="AF37" s="116" t="e">
        <f t="shared" si="19"/>
        <v>#REF!</v>
      </c>
      <c r="AG37" s="116" t="e">
        <f t="shared" si="19"/>
        <v>#REF!</v>
      </c>
      <c r="AH37" s="116" t="e">
        <f t="shared" si="19"/>
        <v>#REF!</v>
      </c>
      <c r="AI37" s="116" t="e">
        <f t="shared" si="19"/>
        <v>#REF!</v>
      </c>
      <c r="AJ37" s="116" t="e">
        <f t="shared" si="19"/>
        <v>#REF!</v>
      </c>
      <c r="AK37" s="116" t="e">
        <f t="shared" si="19"/>
        <v>#REF!</v>
      </c>
      <c r="AL37" s="116" t="e">
        <f t="shared" si="19"/>
        <v>#REF!</v>
      </c>
      <c r="AM37" s="116" t="e">
        <f t="shared" si="19"/>
        <v>#REF!</v>
      </c>
      <c r="AN37" s="116" t="e">
        <f t="shared" si="19"/>
        <v>#REF!</v>
      </c>
      <c r="AO37" s="116" t="e">
        <f t="shared" si="19"/>
        <v>#REF!</v>
      </c>
      <c r="AP37" s="116" t="e">
        <f t="shared" si="19"/>
        <v>#REF!</v>
      </c>
      <c r="AQ37" s="116" t="e">
        <f t="shared" si="19"/>
        <v>#REF!</v>
      </c>
      <c r="AR37" s="116" t="e">
        <f t="shared" si="19"/>
        <v>#REF!</v>
      </c>
      <c r="AS37" s="116" t="e">
        <f t="shared" si="19"/>
        <v>#REF!</v>
      </c>
      <c r="AT37" s="116" t="e">
        <f t="shared" si="19"/>
        <v>#REF!</v>
      </c>
      <c r="AU37" s="116" t="e">
        <f t="shared" si="19"/>
        <v>#REF!</v>
      </c>
      <c r="AV37" s="116" t="e">
        <f t="shared" si="19"/>
        <v>#REF!</v>
      </c>
      <c r="AW37" s="116" t="e">
        <f t="shared" si="19"/>
        <v>#REF!</v>
      </c>
      <c r="AX37" s="116" t="e">
        <f t="shared" si="19"/>
        <v>#REF!</v>
      </c>
      <c r="AY37" s="116" t="e">
        <f t="shared" si="19"/>
        <v>#REF!</v>
      </c>
      <c r="AZ37" s="116" t="e">
        <f t="shared" si="19"/>
        <v>#REF!</v>
      </c>
      <c r="BA37" s="10" t="e">
        <f t="shared" si="7"/>
        <v>#REF!</v>
      </c>
      <c r="BB37" s="60" t="s">
        <v>44</v>
      </c>
    </row>
    <row r="38" spans="2:54" x14ac:dyDescent="0.4">
      <c r="B38" s="109" t="s">
        <v>43</v>
      </c>
      <c r="C38" s="32" t="s">
        <v>40</v>
      </c>
      <c r="D38" s="33">
        <v>11</v>
      </c>
      <c r="E38" s="117" t="e">
        <f>IF(E22="","0",(2*E16/$C$6)^2*0.5)</f>
        <v>#REF!</v>
      </c>
      <c r="F38" s="117" t="e">
        <f t="shared" ref="F38:AZ38" si="20">IF(F22="","0",(2*F16/$C$6)^2*0.5)</f>
        <v>#REF!</v>
      </c>
      <c r="G38" s="117" t="e">
        <f t="shared" si="20"/>
        <v>#REF!</v>
      </c>
      <c r="H38" s="117" t="e">
        <f t="shared" si="20"/>
        <v>#REF!</v>
      </c>
      <c r="I38" s="117" t="e">
        <f t="shared" si="20"/>
        <v>#REF!</v>
      </c>
      <c r="J38" s="117" t="e">
        <f t="shared" si="20"/>
        <v>#REF!</v>
      </c>
      <c r="K38" s="117" t="e">
        <f t="shared" si="20"/>
        <v>#REF!</v>
      </c>
      <c r="L38" s="117" t="e">
        <f t="shared" si="20"/>
        <v>#REF!</v>
      </c>
      <c r="M38" s="117" t="e">
        <f t="shared" si="20"/>
        <v>#REF!</v>
      </c>
      <c r="N38" s="117" t="e">
        <f t="shared" si="20"/>
        <v>#REF!</v>
      </c>
      <c r="O38" s="117" t="e">
        <f t="shared" si="20"/>
        <v>#REF!</v>
      </c>
      <c r="P38" s="117" t="e">
        <f t="shared" si="20"/>
        <v>#REF!</v>
      </c>
      <c r="Q38" s="117" t="e">
        <f t="shared" si="20"/>
        <v>#REF!</v>
      </c>
      <c r="R38" s="117" t="e">
        <f t="shared" si="20"/>
        <v>#REF!</v>
      </c>
      <c r="S38" s="117" t="e">
        <f t="shared" si="20"/>
        <v>#REF!</v>
      </c>
      <c r="T38" s="117" t="e">
        <f t="shared" si="20"/>
        <v>#REF!</v>
      </c>
      <c r="U38" s="117" t="e">
        <f t="shared" si="20"/>
        <v>#REF!</v>
      </c>
      <c r="V38" s="117" t="e">
        <f t="shared" si="20"/>
        <v>#REF!</v>
      </c>
      <c r="W38" s="117" t="e">
        <f t="shared" si="20"/>
        <v>#REF!</v>
      </c>
      <c r="X38" s="117" t="e">
        <f t="shared" si="20"/>
        <v>#REF!</v>
      </c>
      <c r="Y38" s="117" t="e">
        <f t="shared" si="20"/>
        <v>#REF!</v>
      </c>
      <c r="Z38" s="117" t="e">
        <f t="shared" si="20"/>
        <v>#REF!</v>
      </c>
      <c r="AA38" s="117" t="e">
        <f t="shared" si="20"/>
        <v>#REF!</v>
      </c>
      <c r="AB38" s="117" t="e">
        <f t="shared" si="20"/>
        <v>#REF!</v>
      </c>
      <c r="AC38" s="117" t="e">
        <f t="shared" si="20"/>
        <v>#REF!</v>
      </c>
      <c r="AD38" s="117" t="e">
        <f t="shared" si="20"/>
        <v>#REF!</v>
      </c>
      <c r="AE38" s="117" t="e">
        <f t="shared" si="20"/>
        <v>#REF!</v>
      </c>
      <c r="AF38" s="117" t="e">
        <f t="shared" si="20"/>
        <v>#REF!</v>
      </c>
      <c r="AG38" s="117" t="e">
        <f t="shared" si="20"/>
        <v>#REF!</v>
      </c>
      <c r="AH38" s="117" t="e">
        <f t="shared" si="20"/>
        <v>#REF!</v>
      </c>
      <c r="AI38" s="117" t="e">
        <f t="shared" si="20"/>
        <v>#REF!</v>
      </c>
      <c r="AJ38" s="117" t="e">
        <f t="shared" si="20"/>
        <v>#REF!</v>
      </c>
      <c r="AK38" s="117" t="e">
        <f t="shared" si="20"/>
        <v>#REF!</v>
      </c>
      <c r="AL38" s="117" t="e">
        <f t="shared" si="20"/>
        <v>#REF!</v>
      </c>
      <c r="AM38" s="117" t="e">
        <f t="shared" si="20"/>
        <v>#REF!</v>
      </c>
      <c r="AN38" s="117" t="e">
        <f t="shared" si="20"/>
        <v>#REF!</v>
      </c>
      <c r="AO38" s="117" t="e">
        <f t="shared" si="20"/>
        <v>#REF!</v>
      </c>
      <c r="AP38" s="117" t="e">
        <f t="shared" si="20"/>
        <v>#REF!</v>
      </c>
      <c r="AQ38" s="117" t="e">
        <f t="shared" si="20"/>
        <v>#REF!</v>
      </c>
      <c r="AR38" s="117" t="e">
        <f t="shared" si="20"/>
        <v>#REF!</v>
      </c>
      <c r="AS38" s="117" t="e">
        <f t="shared" si="20"/>
        <v>#REF!</v>
      </c>
      <c r="AT38" s="117" t="e">
        <f t="shared" si="20"/>
        <v>#REF!</v>
      </c>
      <c r="AU38" s="117" t="e">
        <f t="shared" si="20"/>
        <v>#REF!</v>
      </c>
      <c r="AV38" s="117" t="e">
        <f t="shared" si="20"/>
        <v>#REF!</v>
      </c>
      <c r="AW38" s="117" t="e">
        <f t="shared" si="20"/>
        <v>#REF!</v>
      </c>
      <c r="AX38" s="117" t="e">
        <f t="shared" si="20"/>
        <v>#REF!</v>
      </c>
      <c r="AY38" s="117" t="e">
        <f t="shared" si="20"/>
        <v>#REF!</v>
      </c>
      <c r="AZ38" s="117" t="str">
        <f t="shared" si="20"/>
        <v>0</v>
      </c>
      <c r="BA38" s="10" t="e">
        <f t="shared" si="7"/>
        <v>#REF!</v>
      </c>
      <c r="BB38" s="61" t="s">
        <v>43</v>
      </c>
    </row>
    <row r="39" spans="2:54" x14ac:dyDescent="0.4">
      <c r="B39" s="109" t="s">
        <v>44</v>
      </c>
      <c r="C39" s="19" t="s">
        <v>39</v>
      </c>
      <c r="D39" s="34">
        <v>11</v>
      </c>
      <c r="E39" s="116" t="e">
        <f>IF(E23="","0",(2*E16/$C$6)^2*0.5)</f>
        <v>#REF!</v>
      </c>
      <c r="F39" s="116" t="e">
        <f t="shared" ref="F39:AZ39" si="21">IF(F23="","0",(2*F16/$C$6)^2*0.5)</f>
        <v>#REF!</v>
      </c>
      <c r="G39" s="116" t="e">
        <f t="shared" si="21"/>
        <v>#REF!</v>
      </c>
      <c r="H39" s="116" t="e">
        <f t="shared" si="21"/>
        <v>#REF!</v>
      </c>
      <c r="I39" s="116" t="e">
        <f t="shared" si="21"/>
        <v>#REF!</v>
      </c>
      <c r="J39" s="116" t="e">
        <f t="shared" si="21"/>
        <v>#REF!</v>
      </c>
      <c r="K39" s="116" t="e">
        <f t="shared" si="21"/>
        <v>#REF!</v>
      </c>
      <c r="L39" s="116" t="e">
        <f t="shared" si="21"/>
        <v>#REF!</v>
      </c>
      <c r="M39" s="116" t="e">
        <f t="shared" si="21"/>
        <v>#REF!</v>
      </c>
      <c r="N39" s="116" t="e">
        <f t="shared" si="21"/>
        <v>#REF!</v>
      </c>
      <c r="O39" s="116" t="e">
        <f t="shared" si="21"/>
        <v>#REF!</v>
      </c>
      <c r="P39" s="116" t="e">
        <f t="shared" si="21"/>
        <v>#REF!</v>
      </c>
      <c r="Q39" s="116" t="e">
        <f t="shared" si="21"/>
        <v>#REF!</v>
      </c>
      <c r="R39" s="116" t="e">
        <f t="shared" si="21"/>
        <v>#REF!</v>
      </c>
      <c r="S39" s="116" t="e">
        <f t="shared" si="21"/>
        <v>#REF!</v>
      </c>
      <c r="T39" s="116" t="e">
        <f t="shared" si="21"/>
        <v>#REF!</v>
      </c>
      <c r="U39" s="116" t="e">
        <f t="shared" si="21"/>
        <v>#REF!</v>
      </c>
      <c r="V39" s="116" t="e">
        <f t="shared" si="21"/>
        <v>#REF!</v>
      </c>
      <c r="W39" s="116" t="e">
        <f t="shared" si="21"/>
        <v>#REF!</v>
      </c>
      <c r="X39" s="116" t="e">
        <f t="shared" si="21"/>
        <v>#REF!</v>
      </c>
      <c r="Y39" s="116" t="e">
        <f t="shared" si="21"/>
        <v>#REF!</v>
      </c>
      <c r="Z39" s="116" t="e">
        <f t="shared" si="21"/>
        <v>#REF!</v>
      </c>
      <c r="AA39" s="116" t="e">
        <f t="shared" si="21"/>
        <v>#REF!</v>
      </c>
      <c r="AB39" s="116" t="e">
        <f t="shared" si="21"/>
        <v>#REF!</v>
      </c>
      <c r="AC39" s="116" t="e">
        <f t="shared" si="21"/>
        <v>#REF!</v>
      </c>
      <c r="AD39" s="116" t="e">
        <f t="shared" si="21"/>
        <v>#REF!</v>
      </c>
      <c r="AE39" s="116" t="e">
        <f t="shared" si="21"/>
        <v>#REF!</v>
      </c>
      <c r="AF39" s="116" t="e">
        <f t="shared" si="21"/>
        <v>#REF!</v>
      </c>
      <c r="AG39" s="116" t="e">
        <f t="shared" si="21"/>
        <v>#REF!</v>
      </c>
      <c r="AH39" s="116" t="e">
        <f t="shared" si="21"/>
        <v>#REF!</v>
      </c>
      <c r="AI39" s="116" t="e">
        <f t="shared" si="21"/>
        <v>#REF!</v>
      </c>
      <c r="AJ39" s="116" t="e">
        <f t="shared" si="21"/>
        <v>#REF!</v>
      </c>
      <c r="AK39" s="116" t="e">
        <f t="shared" si="21"/>
        <v>#REF!</v>
      </c>
      <c r="AL39" s="116" t="e">
        <f t="shared" si="21"/>
        <v>#REF!</v>
      </c>
      <c r="AM39" s="116" t="e">
        <f t="shared" si="21"/>
        <v>#REF!</v>
      </c>
      <c r="AN39" s="116" t="e">
        <f t="shared" si="21"/>
        <v>#REF!</v>
      </c>
      <c r="AO39" s="116" t="e">
        <f t="shared" si="21"/>
        <v>#REF!</v>
      </c>
      <c r="AP39" s="116" t="e">
        <f t="shared" si="21"/>
        <v>#REF!</v>
      </c>
      <c r="AQ39" s="116" t="e">
        <f t="shared" si="21"/>
        <v>#REF!</v>
      </c>
      <c r="AR39" s="116" t="e">
        <f t="shared" si="21"/>
        <v>#REF!</v>
      </c>
      <c r="AS39" s="116" t="e">
        <f t="shared" si="21"/>
        <v>#REF!</v>
      </c>
      <c r="AT39" s="116" t="e">
        <f t="shared" si="21"/>
        <v>#REF!</v>
      </c>
      <c r="AU39" s="116" t="e">
        <f t="shared" si="21"/>
        <v>#REF!</v>
      </c>
      <c r="AV39" s="116" t="e">
        <f t="shared" si="21"/>
        <v>#REF!</v>
      </c>
      <c r="AW39" s="116" t="e">
        <f t="shared" si="21"/>
        <v>#REF!</v>
      </c>
      <c r="AX39" s="116" t="e">
        <f t="shared" si="21"/>
        <v>#REF!</v>
      </c>
      <c r="AY39" s="116" t="e">
        <f t="shared" si="21"/>
        <v>#REF!</v>
      </c>
      <c r="AZ39" s="116" t="e">
        <f t="shared" si="21"/>
        <v>#REF!</v>
      </c>
      <c r="BA39" s="10" t="e">
        <f t="shared" si="7"/>
        <v>#REF!</v>
      </c>
      <c r="BB39" s="61" t="s">
        <v>44</v>
      </c>
    </row>
    <row r="40" spans="2:54" x14ac:dyDescent="0.4">
      <c r="B40" s="108" t="s">
        <v>43</v>
      </c>
      <c r="C40" s="32" t="s">
        <v>40</v>
      </c>
      <c r="D40" s="33">
        <v>12</v>
      </c>
      <c r="E40" s="117" t="e">
        <f>IF(E22="","0",(2*E17/$C$6)^2*0.5)</f>
        <v>#REF!</v>
      </c>
      <c r="F40" s="117" t="e">
        <f t="shared" ref="F40:AZ40" si="22">IF(F22="","0",(2*F17/$C$6)^2*0.5)</f>
        <v>#REF!</v>
      </c>
      <c r="G40" s="117" t="e">
        <f t="shared" si="22"/>
        <v>#REF!</v>
      </c>
      <c r="H40" s="117" t="e">
        <f t="shared" si="22"/>
        <v>#REF!</v>
      </c>
      <c r="I40" s="117" t="e">
        <f t="shared" si="22"/>
        <v>#REF!</v>
      </c>
      <c r="J40" s="117" t="e">
        <f t="shared" si="22"/>
        <v>#REF!</v>
      </c>
      <c r="K40" s="117" t="e">
        <f t="shared" si="22"/>
        <v>#REF!</v>
      </c>
      <c r="L40" s="117" t="e">
        <f t="shared" si="22"/>
        <v>#REF!</v>
      </c>
      <c r="M40" s="117" t="e">
        <f t="shared" si="22"/>
        <v>#REF!</v>
      </c>
      <c r="N40" s="117" t="e">
        <f t="shared" si="22"/>
        <v>#REF!</v>
      </c>
      <c r="O40" s="117" t="e">
        <f t="shared" si="22"/>
        <v>#REF!</v>
      </c>
      <c r="P40" s="117" t="e">
        <f t="shared" si="22"/>
        <v>#REF!</v>
      </c>
      <c r="Q40" s="117" t="e">
        <f t="shared" si="22"/>
        <v>#REF!</v>
      </c>
      <c r="R40" s="117" t="e">
        <f t="shared" si="22"/>
        <v>#REF!</v>
      </c>
      <c r="S40" s="117" t="e">
        <f t="shared" si="22"/>
        <v>#REF!</v>
      </c>
      <c r="T40" s="117" t="e">
        <f t="shared" si="22"/>
        <v>#REF!</v>
      </c>
      <c r="U40" s="117" t="e">
        <f t="shared" si="22"/>
        <v>#REF!</v>
      </c>
      <c r="V40" s="117" t="e">
        <f t="shared" si="22"/>
        <v>#REF!</v>
      </c>
      <c r="W40" s="117" t="e">
        <f t="shared" si="22"/>
        <v>#REF!</v>
      </c>
      <c r="X40" s="117" t="e">
        <f t="shared" si="22"/>
        <v>#REF!</v>
      </c>
      <c r="Y40" s="117" t="e">
        <f t="shared" si="22"/>
        <v>#REF!</v>
      </c>
      <c r="Z40" s="117" t="e">
        <f t="shared" si="22"/>
        <v>#REF!</v>
      </c>
      <c r="AA40" s="117" t="e">
        <f t="shared" si="22"/>
        <v>#REF!</v>
      </c>
      <c r="AB40" s="117" t="e">
        <f t="shared" si="22"/>
        <v>#REF!</v>
      </c>
      <c r="AC40" s="117" t="e">
        <f t="shared" si="22"/>
        <v>#REF!</v>
      </c>
      <c r="AD40" s="117" t="e">
        <f t="shared" si="22"/>
        <v>#REF!</v>
      </c>
      <c r="AE40" s="117" t="e">
        <f t="shared" si="22"/>
        <v>#REF!</v>
      </c>
      <c r="AF40" s="117" t="e">
        <f t="shared" si="22"/>
        <v>#REF!</v>
      </c>
      <c r="AG40" s="117" t="e">
        <f t="shared" si="22"/>
        <v>#REF!</v>
      </c>
      <c r="AH40" s="117" t="e">
        <f t="shared" si="22"/>
        <v>#REF!</v>
      </c>
      <c r="AI40" s="117" t="e">
        <f t="shared" si="22"/>
        <v>#REF!</v>
      </c>
      <c r="AJ40" s="117" t="e">
        <f t="shared" si="22"/>
        <v>#REF!</v>
      </c>
      <c r="AK40" s="117" t="e">
        <f t="shared" si="22"/>
        <v>#REF!</v>
      </c>
      <c r="AL40" s="117" t="e">
        <f t="shared" si="22"/>
        <v>#REF!</v>
      </c>
      <c r="AM40" s="117" t="e">
        <f t="shared" si="22"/>
        <v>#REF!</v>
      </c>
      <c r="AN40" s="117" t="e">
        <f t="shared" si="22"/>
        <v>#REF!</v>
      </c>
      <c r="AO40" s="117" t="e">
        <f t="shared" si="22"/>
        <v>#REF!</v>
      </c>
      <c r="AP40" s="117" t="e">
        <f t="shared" si="22"/>
        <v>#REF!</v>
      </c>
      <c r="AQ40" s="117" t="e">
        <f t="shared" si="22"/>
        <v>#REF!</v>
      </c>
      <c r="AR40" s="117" t="e">
        <f t="shared" si="22"/>
        <v>#REF!</v>
      </c>
      <c r="AS40" s="117" t="e">
        <f t="shared" si="22"/>
        <v>#REF!</v>
      </c>
      <c r="AT40" s="117" t="e">
        <f t="shared" si="22"/>
        <v>#REF!</v>
      </c>
      <c r="AU40" s="117" t="e">
        <f t="shared" si="22"/>
        <v>#REF!</v>
      </c>
      <c r="AV40" s="117" t="e">
        <f t="shared" si="22"/>
        <v>#REF!</v>
      </c>
      <c r="AW40" s="117" t="e">
        <f t="shared" si="22"/>
        <v>#REF!</v>
      </c>
      <c r="AX40" s="117" t="e">
        <f t="shared" si="22"/>
        <v>#REF!</v>
      </c>
      <c r="AY40" s="117" t="e">
        <f t="shared" si="22"/>
        <v>#REF!</v>
      </c>
      <c r="AZ40" s="117" t="str">
        <f t="shared" si="22"/>
        <v>0</v>
      </c>
      <c r="BA40" s="10" t="e">
        <f t="shared" si="7"/>
        <v>#REF!</v>
      </c>
      <c r="BB40" s="60" t="s">
        <v>43</v>
      </c>
    </row>
    <row r="41" spans="2:54" x14ac:dyDescent="0.4">
      <c r="B41" s="108" t="s">
        <v>44</v>
      </c>
      <c r="C41" s="19" t="s">
        <v>39</v>
      </c>
      <c r="D41" s="34">
        <v>12</v>
      </c>
      <c r="E41" s="116" t="e">
        <f>IF(E23="","0",(2*E17/$C$6)^2*0.5)</f>
        <v>#REF!</v>
      </c>
      <c r="F41" s="116" t="e">
        <f t="shared" ref="F41:AZ41" si="23">IF(F23="","0",(2*F17/$C$6)^2*0.5)</f>
        <v>#REF!</v>
      </c>
      <c r="G41" s="116" t="e">
        <f t="shared" si="23"/>
        <v>#REF!</v>
      </c>
      <c r="H41" s="116" t="e">
        <f t="shared" si="23"/>
        <v>#REF!</v>
      </c>
      <c r="I41" s="116" t="e">
        <f t="shared" si="23"/>
        <v>#REF!</v>
      </c>
      <c r="J41" s="116" t="e">
        <f t="shared" si="23"/>
        <v>#REF!</v>
      </c>
      <c r="K41" s="116" t="e">
        <f t="shared" si="23"/>
        <v>#REF!</v>
      </c>
      <c r="L41" s="116" t="e">
        <f t="shared" si="23"/>
        <v>#REF!</v>
      </c>
      <c r="M41" s="116" t="e">
        <f t="shared" si="23"/>
        <v>#REF!</v>
      </c>
      <c r="N41" s="116" t="e">
        <f t="shared" si="23"/>
        <v>#REF!</v>
      </c>
      <c r="O41" s="116" t="e">
        <f t="shared" si="23"/>
        <v>#REF!</v>
      </c>
      <c r="P41" s="116" t="e">
        <f t="shared" si="23"/>
        <v>#REF!</v>
      </c>
      <c r="Q41" s="116" t="e">
        <f t="shared" si="23"/>
        <v>#REF!</v>
      </c>
      <c r="R41" s="116" t="e">
        <f t="shared" si="23"/>
        <v>#REF!</v>
      </c>
      <c r="S41" s="116" t="e">
        <f t="shared" si="23"/>
        <v>#REF!</v>
      </c>
      <c r="T41" s="116" t="e">
        <f t="shared" si="23"/>
        <v>#REF!</v>
      </c>
      <c r="U41" s="116" t="e">
        <f t="shared" si="23"/>
        <v>#REF!</v>
      </c>
      <c r="V41" s="116" t="e">
        <f t="shared" si="23"/>
        <v>#REF!</v>
      </c>
      <c r="W41" s="116" t="e">
        <f t="shared" si="23"/>
        <v>#REF!</v>
      </c>
      <c r="X41" s="116" t="e">
        <f t="shared" si="23"/>
        <v>#REF!</v>
      </c>
      <c r="Y41" s="116" t="e">
        <f t="shared" si="23"/>
        <v>#REF!</v>
      </c>
      <c r="Z41" s="116" t="e">
        <f t="shared" si="23"/>
        <v>#REF!</v>
      </c>
      <c r="AA41" s="116" t="e">
        <f t="shared" si="23"/>
        <v>#REF!</v>
      </c>
      <c r="AB41" s="116" t="e">
        <f t="shared" si="23"/>
        <v>#REF!</v>
      </c>
      <c r="AC41" s="116" t="e">
        <f t="shared" si="23"/>
        <v>#REF!</v>
      </c>
      <c r="AD41" s="116" t="e">
        <f t="shared" si="23"/>
        <v>#REF!</v>
      </c>
      <c r="AE41" s="116" t="e">
        <f t="shared" si="23"/>
        <v>#REF!</v>
      </c>
      <c r="AF41" s="116" t="e">
        <f t="shared" si="23"/>
        <v>#REF!</v>
      </c>
      <c r="AG41" s="116" t="e">
        <f t="shared" si="23"/>
        <v>#REF!</v>
      </c>
      <c r="AH41" s="116" t="e">
        <f t="shared" si="23"/>
        <v>#REF!</v>
      </c>
      <c r="AI41" s="116" t="e">
        <f t="shared" si="23"/>
        <v>#REF!</v>
      </c>
      <c r="AJ41" s="116" t="e">
        <f t="shared" si="23"/>
        <v>#REF!</v>
      </c>
      <c r="AK41" s="116" t="e">
        <f t="shared" si="23"/>
        <v>#REF!</v>
      </c>
      <c r="AL41" s="116" t="e">
        <f t="shared" si="23"/>
        <v>#REF!</v>
      </c>
      <c r="AM41" s="116" t="e">
        <f t="shared" si="23"/>
        <v>#REF!</v>
      </c>
      <c r="AN41" s="116" t="e">
        <f t="shared" si="23"/>
        <v>#REF!</v>
      </c>
      <c r="AO41" s="116" t="e">
        <f t="shared" si="23"/>
        <v>#REF!</v>
      </c>
      <c r="AP41" s="116" t="e">
        <f t="shared" si="23"/>
        <v>#REF!</v>
      </c>
      <c r="AQ41" s="116" t="e">
        <f t="shared" si="23"/>
        <v>#REF!</v>
      </c>
      <c r="AR41" s="116" t="e">
        <f t="shared" si="23"/>
        <v>#REF!</v>
      </c>
      <c r="AS41" s="116" t="e">
        <f t="shared" si="23"/>
        <v>#REF!</v>
      </c>
      <c r="AT41" s="116" t="e">
        <f t="shared" si="23"/>
        <v>#REF!</v>
      </c>
      <c r="AU41" s="116" t="e">
        <f t="shared" si="23"/>
        <v>#REF!</v>
      </c>
      <c r="AV41" s="116" t="e">
        <f t="shared" si="23"/>
        <v>#REF!</v>
      </c>
      <c r="AW41" s="116" t="e">
        <f t="shared" si="23"/>
        <v>#REF!</v>
      </c>
      <c r="AX41" s="116" t="e">
        <f t="shared" si="23"/>
        <v>#REF!</v>
      </c>
      <c r="AY41" s="116" t="e">
        <f t="shared" si="23"/>
        <v>#REF!</v>
      </c>
      <c r="AZ41" s="116" t="e">
        <f t="shared" si="23"/>
        <v>#REF!</v>
      </c>
      <c r="BA41" s="10" t="e">
        <f t="shared" si="7"/>
        <v>#REF!</v>
      </c>
      <c r="BB41" s="60" t="s">
        <v>44</v>
      </c>
    </row>
    <row r="42" spans="2:54" x14ac:dyDescent="0.4">
      <c r="B42" s="109" t="s">
        <v>43</v>
      </c>
      <c r="C42" s="32" t="s">
        <v>40</v>
      </c>
      <c r="D42" s="33">
        <v>1</v>
      </c>
      <c r="E42" s="117" t="e">
        <f>IF(E22="","0",(2*E18/$C$6)^2*0.5)</f>
        <v>#REF!</v>
      </c>
      <c r="F42" s="117" t="e">
        <f t="shared" ref="F42:AZ42" si="24">IF(F22="","0",(2*F18/$C$6)^2*0.5)</f>
        <v>#REF!</v>
      </c>
      <c r="G42" s="117" t="e">
        <f t="shared" si="24"/>
        <v>#REF!</v>
      </c>
      <c r="H42" s="117" t="e">
        <f t="shared" si="24"/>
        <v>#REF!</v>
      </c>
      <c r="I42" s="117" t="e">
        <f t="shared" si="24"/>
        <v>#REF!</v>
      </c>
      <c r="J42" s="117" t="e">
        <f t="shared" si="24"/>
        <v>#REF!</v>
      </c>
      <c r="K42" s="117" t="e">
        <f t="shared" si="24"/>
        <v>#REF!</v>
      </c>
      <c r="L42" s="117" t="e">
        <f t="shared" si="24"/>
        <v>#REF!</v>
      </c>
      <c r="M42" s="117" t="e">
        <f t="shared" si="24"/>
        <v>#REF!</v>
      </c>
      <c r="N42" s="117" t="e">
        <f t="shared" si="24"/>
        <v>#REF!</v>
      </c>
      <c r="O42" s="117" t="e">
        <f t="shared" si="24"/>
        <v>#REF!</v>
      </c>
      <c r="P42" s="117" t="e">
        <f t="shared" si="24"/>
        <v>#REF!</v>
      </c>
      <c r="Q42" s="117" t="e">
        <f t="shared" si="24"/>
        <v>#REF!</v>
      </c>
      <c r="R42" s="117" t="e">
        <f t="shared" si="24"/>
        <v>#REF!</v>
      </c>
      <c r="S42" s="117" t="e">
        <f t="shared" si="24"/>
        <v>#REF!</v>
      </c>
      <c r="T42" s="117" t="e">
        <f t="shared" si="24"/>
        <v>#REF!</v>
      </c>
      <c r="U42" s="117" t="e">
        <f t="shared" si="24"/>
        <v>#REF!</v>
      </c>
      <c r="V42" s="117" t="e">
        <f t="shared" si="24"/>
        <v>#REF!</v>
      </c>
      <c r="W42" s="117" t="e">
        <f t="shared" si="24"/>
        <v>#REF!</v>
      </c>
      <c r="X42" s="117" t="e">
        <f t="shared" si="24"/>
        <v>#REF!</v>
      </c>
      <c r="Y42" s="117" t="e">
        <f t="shared" si="24"/>
        <v>#REF!</v>
      </c>
      <c r="Z42" s="117" t="e">
        <f t="shared" si="24"/>
        <v>#REF!</v>
      </c>
      <c r="AA42" s="117" t="e">
        <f t="shared" si="24"/>
        <v>#REF!</v>
      </c>
      <c r="AB42" s="117" t="e">
        <f t="shared" si="24"/>
        <v>#REF!</v>
      </c>
      <c r="AC42" s="117" t="e">
        <f t="shared" si="24"/>
        <v>#REF!</v>
      </c>
      <c r="AD42" s="117" t="e">
        <f t="shared" si="24"/>
        <v>#REF!</v>
      </c>
      <c r="AE42" s="117" t="e">
        <f t="shared" si="24"/>
        <v>#REF!</v>
      </c>
      <c r="AF42" s="117" t="e">
        <f t="shared" si="24"/>
        <v>#REF!</v>
      </c>
      <c r="AG42" s="117" t="e">
        <f t="shared" si="24"/>
        <v>#REF!</v>
      </c>
      <c r="AH42" s="117" t="e">
        <f t="shared" si="24"/>
        <v>#REF!</v>
      </c>
      <c r="AI42" s="117" t="e">
        <f t="shared" si="24"/>
        <v>#REF!</v>
      </c>
      <c r="AJ42" s="117" t="e">
        <f t="shared" si="24"/>
        <v>#REF!</v>
      </c>
      <c r="AK42" s="117" t="e">
        <f t="shared" si="24"/>
        <v>#REF!</v>
      </c>
      <c r="AL42" s="117" t="e">
        <f t="shared" si="24"/>
        <v>#REF!</v>
      </c>
      <c r="AM42" s="117" t="e">
        <f t="shared" si="24"/>
        <v>#REF!</v>
      </c>
      <c r="AN42" s="117" t="e">
        <f t="shared" si="24"/>
        <v>#REF!</v>
      </c>
      <c r="AO42" s="117" t="e">
        <f t="shared" si="24"/>
        <v>#REF!</v>
      </c>
      <c r="AP42" s="117" t="e">
        <f t="shared" si="24"/>
        <v>#REF!</v>
      </c>
      <c r="AQ42" s="117" t="e">
        <f t="shared" si="24"/>
        <v>#REF!</v>
      </c>
      <c r="AR42" s="117" t="e">
        <f t="shared" si="24"/>
        <v>#REF!</v>
      </c>
      <c r="AS42" s="117" t="e">
        <f t="shared" si="24"/>
        <v>#REF!</v>
      </c>
      <c r="AT42" s="117" t="e">
        <f t="shared" si="24"/>
        <v>#REF!</v>
      </c>
      <c r="AU42" s="117" t="e">
        <f t="shared" si="24"/>
        <v>#REF!</v>
      </c>
      <c r="AV42" s="117" t="e">
        <f t="shared" si="24"/>
        <v>#REF!</v>
      </c>
      <c r="AW42" s="117" t="e">
        <f t="shared" si="24"/>
        <v>#REF!</v>
      </c>
      <c r="AX42" s="117" t="e">
        <f t="shared" si="24"/>
        <v>#REF!</v>
      </c>
      <c r="AY42" s="117" t="e">
        <f t="shared" si="24"/>
        <v>#REF!</v>
      </c>
      <c r="AZ42" s="117" t="str">
        <f t="shared" si="24"/>
        <v>0</v>
      </c>
      <c r="BA42" s="10" t="e">
        <f t="shared" si="7"/>
        <v>#REF!</v>
      </c>
      <c r="BB42" s="61" t="s">
        <v>43</v>
      </c>
    </row>
    <row r="43" spans="2:54" x14ac:dyDescent="0.4">
      <c r="B43" s="109" t="s">
        <v>44</v>
      </c>
      <c r="C43" s="19" t="s">
        <v>39</v>
      </c>
      <c r="D43" s="34">
        <v>1</v>
      </c>
      <c r="E43" s="116" t="e">
        <f>IF(E23="","0",(2*E18/$C$6)^2*0.5)</f>
        <v>#REF!</v>
      </c>
      <c r="F43" s="116" t="e">
        <f t="shared" ref="F43:AZ43" si="25">IF(F23="","0",(2*F18/$C$6)^2*0.5)</f>
        <v>#REF!</v>
      </c>
      <c r="G43" s="116" t="e">
        <f t="shared" si="25"/>
        <v>#REF!</v>
      </c>
      <c r="H43" s="116" t="e">
        <f t="shared" si="25"/>
        <v>#REF!</v>
      </c>
      <c r="I43" s="116" t="e">
        <f t="shared" si="25"/>
        <v>#REF!</v>
      </c>
      <c r="J43" s="116" t="e">
        <f t="shared" si="25"/>
        <v>#REF!</v>
      </c>
      <c r="K43" s="116" t="e">
        <f t="shared" si="25"/>
        <v>#REF!</v>
      </c>
      <c r="L43" s="116" t="e">
        <f t="shared" si="25"/>
        <v>#REF!</v>
      </c>
      <c r="M43" s="116" t="e">
        <f t="shared" si="25"/>
        <v>#REF!</v>
      </c>
      <c r="N43" s="116" t="e">
        <f t="shared" si="25"/>
        <v>#REF!</v>
      </c>
      <c r="O43" s="116" t="e">
        <f t="shared" si="25"/>
        <v>#REF!</v>
      </c>
      <c r="P43" s="116" t="e">
        <f t="shared" si="25"/>
        <v>#REF!</v>
      </c>
      <c r="Q43" s="116" t="e">
        <f t="shared" si="25"/>
        <v>#REF!</v>
      </c>
      <c r="R43" s="116" t="e">
        <f t="shared" si="25"/>
        <v>#REF!</v>
      </c>
      <c r="S43" s="116" t="e">
        <f t="shared" si="25"/>
        <v>#REF!</v>
      </c>
      <c r="T43" s="116" t="e">
        <f t="shared" si="25"/>
        <v>#REF!</v>
      </c>
      <c r="U43" s="116" t="e">
        <f t="shared" si="25"/>
        <v>#REF!</v>
      </c>
      <c r="V43" s="116" t="e">
        <f t="shared" si="25"/>
        <v>#REF!</v>
      </c>
      <c r="W43" s="116" t="e">
        <f t="shared" si="25"/>
        <v>#REF!</v>
      </c>
      <c r="X43" s="116" t="e">
        <f t="shared" si="25"/>
        <v>#REF!</v>
      </c>
      <c r="Y43" s="116" t="e">
        <f t="shared" si="25"/>
        <v>#REF!</v>
      </c>
      <c r="Z43" s="116" t="e">
        <f t="shared" si="25"/>
        <v>#REF!</v>
      </c>
      <c r="AA43" s="116" t="e">
        <f t="shared" si="25"/>
        <v>#REF!</v>
      </c>
      <c r="AB43" s="116" t="e">
        <f t="shared" si="25"/>
        <v>#REF!</v>
      </c>
      <c r="AC43" s="116" t="e">
        <f t="shared" si="25"/>
        <v>#REF!</v>
      </c>
      <c r="AD43" s="116" t="e">
        <f t="shared" si="25"/>
        <v>#REF!</v>
      </c>
      <c r="AE43" s="116" t="e">
        <f t="shared" si="25"/>
        <v>#REF!</v>
      </c>
      <c r="AF43" s="116" t="e">
        <f t="shared" si="25"/>
        <v>#REF!</v>
      </c>
      <c r="AG43" s="116" t="e">
        <f t="shared" si="25"/>
        <v>#REF!</v>
      </c>
      <c r="AH43" s="116" t="e">
        <f t="shared" si="25"/>
        <v>#REF!</v>
      </c>
      <c r="AI43" s="116" t="e">
        <f t="shared" si="25"/>
        <v>#REF!</v>
      </c>
      <c r="AJ43" s="116" t="e">
        <f t="shared" si="25"/>
        <v>#REF!</v>
      </c>
      <c r="AK43" s="116" t="e">
        <f t="shared" si="25"/>
        <v>#REF!</v>
      </c>
      <c r="AL43" s="116" t="e">
        <f t="shared" si="25"/>
        <v>#REF!</v>
      </c>
      <c r="AM43" s="116" t="e">
        <f t="shared" si="25"/>
        <v>#REF!</v>
      </c>
      <c r="AN43" s="116" t="e">
        <f t="shared" si="25"/>
        <v>#REF!</v>
      </c>
      <c r="AO43" s="116" t="e">
        <f t="shared" si="25"/>
        <v>#REF!</v>
      </c>
      <c r="AP43" s="116" t="e">
        <f t="shared" si="25"/>
        <v>#REF!</v>
      </c>
      <c r="AQ43" s="116" t="e">
        <f t="shared" si="25"/>
        <v>#REF!</v>
      </c>
      <c r="AR43" s="116" t="e">
        <f t="shared" si="25"/>
        <v>#REF!</v>
      </c>
      <c r="AS43" s="116" t="e">
        <f t="shared" si="25"/>
        <v>#REF!</v>
      </c>
      <c r="AT43" s="116" t="e">
        <f t="shared" si="25"/>
        <v>#REF!</v>
      </c>
      <c r="AU43" s="116" t="e">
        <f t="shared" si="25"/>
        <v>#REF!</v>
      </c>
      <c r="AV43" s="116" t="e">
        <f t="shared" si="25"/>
        <v>#REF!</v>
      </c>
      <c r="AW43" s="116" t="e">
        <f t="shared" si="25"/>
        <v>#REF!</v>
      </c>
      <c r="AX43" s="116" t="e">
        <f t="shared" si="25"/>
        <v>#REF!</v>
      </c>
      <c r="AY43" s="116" t="e">
        <f t="shared" si="25"/>
        <v>#REF!</v>
      </c>
      <c r="AZ43" s="116" t="e">
        <f t="shared" si="25"/>
        <v>#REF!</v>
      </c>
      <c r="BA43" s="10" t="e">
        <f t="shared" si="7"/>
        <v>#REF!</v>
      </c>
      <c r="BB43" s="61" t="s">
        <v>44</v>
      </c>
    </row>
    <row r="44" spans="2:54" x14ac:dyDescent="0.4">
      <c r="B44" s="108" t="s">
        <v>43</v>
      </c>
      <c r="C44" s="32" t="s">
        <v>40</v>
      </c>
      <c r="D44" s="33">
        <v>2</v>
      </c>
      <c r="E44" s="117" t="e">
        <f>IF(E22="","0",(2*E19/$C$6)^2*0.5)</f>
        <v>#REF!</v>
      </c>
      <c r="F44" s="117" t="e">
        <f t="shared" ref="F44:AZ44" si="26">IF(F22="","0",(2*F19/$C$6)^2*0.5)</f>
        <v>#REF!</v>
      </c>
      <c r="G44" s="117" t="e">
        <f t="shared" si="26"/>
        <v>#REF!</v>
      </c>
      <c r="H44" s="117" t="e">
        <f t="shared" si="26"/>
        <v>#REF!</v>
      </c>
      <c r="I44" s="117" t="e">
        <f t="shared" si="26"/>
        <v>#REF!</v>
      </c>
      <c r="J44" s="117" t="e">
        <f t="shared" si="26"/>
        <v>#REF!</v>
      </c>
      <c r="K44" s="117" t="e">
        <f t="shared" si="26"/>
        <v>#REF!</v>
      </c>
      <c r="L44" s="117" t="e">
        <f t="shared" si="26"/>
        <v>#REF!</v>
      </c>
      <c r="M44" s="117" t="e">
        <f t="shared" si="26"/>
        <v>#REF!</v>
      </c>
      <c r="N44" s="117" t="e">
        <f t="shared" si="26"/>
        <v>#REF!</v>
      </c>
      <c r="O44" s="117" t="e">
        <f t="shared" si="26"/>
        <v>#REF!</v>
      </c>
      <c r="P44" s="117" t="e">
        <f t="shared" si="26"/>
        <v>#REF!</v>
      </c>
      <c r="Q44" s="117" t="e">
        <f t="shared" si="26"/>
        <v>#REF!</v>
      </c>
      <c r="R44" s="117" t="e">
        <f t="shared" si="26"/>
        <v>#REF!</v>
      </c>
      <c r="S44" s="117" t="e">
        <f t="shared" si="26"/>
        <v>#REF!</v>
      </c>
      <c r="T44" s="117" t="e">
        <f t="shared" si="26"/>
        <v>#REF!</v>
      </c>
      <c r="U44" s="117" t="e">
        <f t="shared" si="26"/>
        <v>#REF!</v>
      </c>
      <c r="V44" s="117" t="e">
        <f t="shared" si="26"/>
        <v>#REF!</v>
      </c>
      <c r="W44" s="117" t="e">
        <f t="shared" si="26"/>
        <v>#REF!</v>
      </c>
      <c r="X44" s="117" t="e">
        <f t="shared" si="26"/>
        <v>#REF!</v>
      </c>
      <c r="Y44" s="117" t="e">
        <f t="shared" si="26"/>
        <v>#REF!</v>
      </c>
      <c r="Z44" s="117" t="e">
        <f t="shared" si="26"/>
        <v>#REF!</v>
      </c>
      <c r="AA44" s="117" t="e">
        <f t="shared" si="26"/>
        <v>#REF!</v>
      </c>
      <c r="AB44" s="117" t="e">
        <f t="shared" si="26"/>
        <v>#REF!</v>
      </c>
      <c r="AC44" s="117" t="e">
        <f t="shared" si="26"/>
        <v>#REF!</v>
      </c>
      <c r="AD44" s="117" t="e">
        <f t="shared" si="26"/>
        <v>#REF!</v>
      </c>
      <c r="AE44" s="117" t="e">
        <f t="shared" si="26"/>
        <v>#REF!</v>
      </c>
      <c r="AF44" s="117" t="e">
        <f t="shared" si="26"/>
        <v>#REF!</v>
      </c>
      <c r="AG44" s="117" t="e">
        <f t="shared" si="26"/>
        <v>#REF!</v>
      </c>
      <c r="AH44" s="117" t="e">
        <f t="shared" si="26"/>
        <v>#REF!</v>
      </c>
      <c r="AI44" s="117" t="e">
        <f t="shared" si="26"/>
        <v>#REF!</v>
      </c>
      <c r="AJ44" s="117" t="e">
        <f t="shared" si="26"/>
        <v>#REF!</v>
      </c>
      <c r="AK44" s="117" t="e">
        <f t="shared" si="26"/>
        <v>#REF!</v>
      </c>
      <c r="AL44" s="117" t="e">
        <f t="shared" si="26"/>
        <v>#REF!</v>
      </c>
      <c r="AM44" s="117" t="e">
        <f t="shared" si="26"/>
        <v>#REF!</v>
      </c>
      <c r="AN44" s="117" t="e">
        <f t="shared" si="26"/>
        <v>#REF!</v>
      </c>
      <c r="AO44" s="117" t="e">
        <f t="shared" si="26"/>
        <v>#REF!</v>
      </c>
      <c r="AP44" s="117" t="e">
        <f t="shared" si="26"/>
        <v>#REF!</v>
      </c>
      <c r="AQ44" s="117" t="e">
        <f t="shared" si="26"/>
        <v>#REF!</v>
      </c>
      <c r="AR44" s="117" t="e">
        <f t="shared" si="26"/>
        <v>#REF!</v>
      </c>
      <c r="AS44" s="117" t="e">
        <f t="shared" si="26"/>
        <v>#REF!</v>
      </c>
      <c r="AT44" s="117" t="e">
        <f t="shared" si="26"/>
        <v>#REF!</v>
      </c>
      <c r="AU44" s="117" t="e">
        <f t="shared" si="26"/>
        <v>#REF!</v>
      </c>
      <c r="AV44" s="117" t="e">
        <f t="shared" si="26"/>
        <v>#REF!</v>
      </c>
      <c r="AW44" s="117" t="e">
        <f t="shared" si="26"/>
        <v>#REF!</v>
      </c>
      <c r="AX44" s="117" t="e">
        <f t="shared" si="26"/>
        <v>#REF!</v>
      </c>
      <c r="AY44" s="117" t="e">
        <f t="shared" si="26"/>
        <v>#REF!</v>
      </c>
      <c r="AZ44" s="117" t="str">
        <f t="shared" si="26"/>
        <v>0</v>
      </c>
      <c r="BA44" s="10" t="e">
        <f t="shared" si="7"/>
        <v>#REF!</v>
      </c>
      <c r="BB44" s="60" t="s">
        <v>43</v>
      </c>
    </row>
    <row r="45" spans="2:54" x14ac:dyDescent="0.4">
      <c r="B45" s="108" t="s">
        <v>44</v>
      </c>
      <c r="C45" s="19" t="s">
        <v>39</v>
      </c>
      <c r="D45" s="34">
        <v>2</v>
      </c>
      <c r="E45" s="116" t="e">
        <f>IF(E23="","0",(2*E19/$C$6)^2*0.5)</f>
        <v>#REF!</v>
      </c>
      <c r="F45" s="116" t="e">
        <f t="shared" ref="F45:AZ45" si="27">IF(F23="","0",(2*F19/$C$6)^2*0.5)</f>
        <v>#REF!</v>
      </c>
      <c r="G45" s="116" t="e">
        <f t="shared" si="27"/>
        <v>#REF!</v>
      </c>
      <c r="H45" s="116" t="e">
        <f t="shared" si="27"/>
        <v>#REF!</v>
      </c>
      <c r="I45" s="116" t="e">
        <f t="shared" si="27"/>
        <v>#REF!</v>
      </c>
      <c r="J45" s="116" t="e">
        <f t="shared" si="27"/>
        <v>#REF!</v>
      </c>
      <c r="K45" s="116" t="e">
        <f t="shared" si="27"/>
        <v>#REF!</v>
      </c>
      <c r="L45" s="116" t="e">
        <f t="shared" si="27"/>
        <v>#REF!</v>
      </c>
      <c r="M45" s="116" t="e">
        <f t="shared" si="27"/>
        <v>#REF!</v>
      </c>
      <c r="N45" s="116" t="e">
        <f t="shared" si="27"/>
        <v>#REF!</v>
      </c>
      <c r="O45" s="116" t="e">
        <f t="shared" si="27"/>
        <v>#REF!</v>
      </c>
      <c r="P45" s="116" t="e">
        <f t="shared" si="27"/>
        <v>#REF!</v>
      </c>
      <c r="Q45" s="116" t="e">
        <f t="shared" si="27"/>
        <v>#REF!</v>
      </c>
      <c r="R45" s="116" t="e">
        <f t="shared" si="27"/>
        <v>#REF!</v>
      </c>
      <c r="S45" s="116" t="e">
        <f t="shared" si="27"/>
        <v>#REF!</v>
      </c>
      <c r="T45" s="116" t="e">
        <f t="shared" si="27"/>
        <v>#REF!</v>
      </c>
      <c r="U45" s="116" t="e">
        <f t="shared" si="27"/>
        <v>#REF!</v>
      </c>
      <c r="V45" s="116" t="e">
        <f t="shared" si="27"/>
        <v>#REF!</v>
      </c>
      <c r="W45" s="116" t="e">
        <f t="shared" si="27"/>
        <v>#REF!</v>
      </c>
      <c r="X45" s="116" t="e">
        <f t="shared" si="27"/>
        <v>#REF!</v>
      </c>
      <c r="Y45" s="116" t="e">
        <f t="shared" si="27"/>
        <v>#REF!</v>
      </c>
      <c r="Z45" s="116" t="e">
        <f t="shared" si="27"/>
        <v>#REF!</v>
      </c>
      <c r="AA45" s="116" t="e">
        <f t="shared" si="27"/>
        <v>#REF!</v>
      </c>
      <c r="AB45" s="116" t="e">
        <f t="shared" si="27"/>
        <v>#REF!</v>
      </c>
      <c r="AC45" s="116" t="e">
        <f t="shared" si="27"/>
        <v>#REF!</v>
      </c>
      <c r="AD45" s="116" t="e">
        <f t="shared" si="27"/>
        <v>#REF!</v>
      </c>
      <c r="AE45" s="116" t="e">
        <f t="shared" si="27"/>
        <v>#REF!</v>
      </c>
      <c r="AF45" s="116" t="e">
        <f t="shared" si="27"/>
        <v>#REF!</v>
      </c>
      <c r="AG45" s="116" t="e">
        <f t="shared" si="27"/>
        <v>#REF!</v>
      </c>
      <c r="AH45" s="116" t="e">
        <f t="shared" si="27"/>
        <v>#REF!</v>
      </c>
      <c r="AI45" s="116" t="e">
        <f t="shared" si="27"/>
        <v>#REF!</v>
      </c>
      <c r="AJ45" s="116" t="e">
        <f t="shared" si="27"/>
        <v>#REF!</v>
      </c>
      <c r="AK45" s="116" t="e">
        <f t="shared" si="27"/>
        <v>#REF!</v>
      </c>
      <c r="AL45" s="116" t="e">
        <f t="shared" si="27"/>
        <v>#REF!</v>
      </c>
      <c r="AM45" s="116" t="e">
        <f t="shared" si="27"/>
        <v>#REF!</v>
      </c>
      <c r="AN45" s="116" t="e">
        <f t="shared" si="27"/>
        <v>#REF!</v>
      </c>
      <c r="AO45" s="116" t="e">
        <f t="shared" si="27"/>
        <v>#REF!</v>
      </c>
      <c r="AP45" s="116" t="e">
        <f t="shared" si="27"/>
        <v>#REF!</v>
      </c>
      <c r="AQ45" s="116" t="e">
        <f t="shared" si="27"/>
        <v>#REF!</v>
      </c>
      <c r="AR45" s="116" t="e">
        <f t="shared" si="27"/>
        <v>#REF!</v>
      </c>
      <c r="AS45" s="116" t="e">
        <f t="shared" si="27"/>
        <v>#REF!</v>
      </c>
      <c r="AT45" s="116" t="e">
        <f t="shared" si="27"/>
        <v>#REF!</v>
      </c>
      <c r="AU45" s="116" t="e">
        <f t="shared" si="27"/>
        <v>#REF!</v>
      </c>
      <c r="AV45" s="116" t="e">
        <f t="shared" si="27"/>
        <v>#REF!</v>
      </c>
      <c r="AW45" s="116" t="e">
        <f t="shared" si="27"/>
        <v>#REF!</v>
      </c>
      <c r="AX45" s="116" t="e">
        <f t="shared" si="27"/>
        <v>#REF!</v>
      </c>
      <c r="AY45" s="116" t="e">
        <f t="shared" si="27"/>
        <v>#REF!</v>
      </c>
      <c r="AZ45" s="116" t="e">
        <f t="shared" si="27"/>
        <v>#REF!</v>
      </c>
      <c r="BA45" s="10" t="e">
        <f t="shared" si="7"/>
        <v>#REF!</v>
      </c>
      <c r="BB45" s="60" t="s">
        <v>44</v>
      </c>
    </row>
    <row r="46" spans="2:54" x14ac:dyDescent="0.4">
      <c r="B46" s="109" t="s">
        <v>43</v>
      </c>
      <c r="C46" s="32" t="s">
        <v>40</v>
      </c>
      <c r="D46" s="33">
        <v>3</v>
      </c>
      <c r="E46" s="117" t="e">
        <f>IF(E22="","0",(2*E20/$C$6)^2*0.5)</f>
        <v>#REF!</v>
      </c>
      <c r="F46" s="117" t="e">
        <f t="shared" ref="F46:AZ46" si="28">IF(F22="","0",(2*F20/$C$6)^2*0.5)</f>
        <v>#REF!</v>
      </c>
      <c r="G46" s="117" t="e">
        <f t="shared" si="28"/>
        <v>#REF!</v>
      </c>
      <c r="H46" s="117" t="e">
        <f t="shared" si="28"/>
        <v>#REF!</v>
      </c>
      <c r="I46" s="117" t="e">
        <f t="shared" si="28"/>
        <v>#REF!</v>
      </c>
      <c r="J46" s="117" t="e">
        <f t="shared" si="28"/>
        <v>#REF!</v>
      </c>
      <c r="K46" s="117" t="e">
        <f t="shared" si="28"/>
        <v>#REF!</v>
      </c>
      <c r="L46" s="117" t="e">
        <f t="shared" si="28"/>
        <v>#REF!</v>
      </c>
      <c r="M46" s="117" t="e">
        <f t="shared" si="28"/>
        <v>#REF!</v>
      </c>
      <c r="N46" s="117" t="e">
        <f t="shared" si="28"/>
        <v>#REF!</v>
      </c>
      <c r="O46" s="117" t="e">
        <f t="shared" si="28"/>
        <v>#REF!</v>
      </c>
      <c r="P46" s="117" t="e">
        <f t="shared" si="28"/>
        <v>#REF!</v>
      </c>
      <c r="Q46" s="117" t="e">
        <f t="shared" si="28"/>
        <v>#REF!</v>
      </c>
      <c r="R46" s="117" t="e">
        <f t="shared" si="28"/>
        <v>#REF!</v>
      </c>
      <c r="S46" s="117" t="e">
        <f t="shared" si="28"/>
        <v>#REF!</v>
      </c>
      <c r="T46" s="117" t="e">
        <f t="shared" si="28"/>
        <v>#REF!</v>
      </c>
      <c r="U46" s="117" t="e">
        <f t="shared" si="28"/>
        <v>#REF!</v>
      </c>
      <c r="V46" s="117" t="e">
        <f t="shared" si="28"/>
        <v>#REF!</v>
      </c>
      <c r="W46" s="117" t="e">
        <f t="shared" si="28"/>
        <v>#REF!</v>
      </c>
      <c r="X46" s="117" t="e">
        <f t="shared" si="28"/>
        <v>#REF!</v>
      </c>
      <c r="Y46" s="117" t="e">
        <f t="shared" si="28"/>
        <v>#REF!</v>
      </c>
      <c r="Z46" s="117" t="e">
        <f t="shared" si="28"/>
        <v>#REF!</v>
      </c>
      <c r="AA46" s="117" t="e">
        <f t="shared" si="28"/>
        <v>#REF!</v>
      </c>
      <c r="AB46" s="117" t="e">
        <f t="shared" si="28"/>
        <v>#REF!</v>
      </c>
      <c r="AC46" s="117" t="e">
        <f t="shared" si="28"/>
        <v>#REF!</v>
      </c>
      <c r="AD46" s="117" t="e">
        <f t="shared" si="28"/>
        <v>#REF!</v>
      </c>
      <c r="AE46" s="117" t="e">
        <f t="shared" si="28"/>
        <v>#REF!</v>
      </c>
      <c r="AF46" s="117" t="e">
        <f t="shared" si="28"/>
        <v>#REF!</v>
      </c>
      <c r="AG46" s="117" t="e">
        <f t="shared" si="28"/>
        <v>#REF!</v>
      </c>
      <c r="AH46" s="117" t="e">
        <f t="shared" si="28"/>
        <v>#REF!</v>
      </c>
      <c r="AI46" s="117" t="e">
        <f t="shared" si="28"/>
        <v>#REF!</v>
      </c>
      <c r="AJ46" s="117" t="e">
        <f t="shared" si="28"/>
        <v>#REF!</v>
      </c>
      <c r="AK46" s="117" t="e">
        <f t="shared" si="28"/>
        <v>#REF!</v>
      </c>
      <c r="AL46" s="117" t="e">
        <f t="shared" si="28"/>
        <v>#REF!</v>
      </c>
      <c r="AM46" s="117" t="e">
        <f t="shared" si="28"/>
        <v>#REF!</v>
      </c>
      <c r="AN46" s="117" t="e">
        <f t="shared" si="28"/>
        <v>#REF!</v>
      </c>
      <c r="AO46" s="117" t="e">
        <f t="shared" si="28"/>
        <v>#REF!</v>
      </c>
      <c r="AP46" s="117" t="e">
        <f t="shared" si="28"/>
        <v>#REF!</v>
      </c>
      <c r="AQ46" s="117" t="e">
        <f t="shared" si="28"/>
        <v>#REF!</v>
      </c>
      <c r="AR46" s="117" t="e">
        <f t="shared" si="28"/>
        <v>#REF!</v>
      </c>
      <c r="AS46" s="117" t="e">
        <f t="shared" si="28"/>
        <v>#REF!</v>
      </c>
      <c r="AT46" s="117" t="e">
        <f t="shared" si="28"/>
        <v>#REF!</v>
      </c>
      <c r="AU46" s="117" t="e">
        <f t="shared" si="28"/>
        <v>#REF!</v>
      </c>
      <c r="AV46" s="117" t="e">
        <f t="shared" si="28"/>
        <v>#REF!</v>
      </c>
      <c r="AW46" s="117" t="e">
        <f t="shared" si="28"/>
        <v>#REF!</v>
      </c>
      <c r="AX46" s="117" t="e">
        <f t="shared" si="28"/>
        <v>#REF!</v>
      </c>
      <c r="AY46" s="117" t="e">
        <f t="shared" si="28"/>
        <v>#REF!</v>
      </c>
      <c r="AZ46" s="117" t="str">
        <f t="shared" si="28"/>
        <v>0</v>
      </c>
      <c r="BA46" s="10" t="e">
        <f t="shared" si="7"/>
        <v>#REF!</v>
      </c>
      <c r="BB46" s="61" t="s">
        <v>43</v>
      </c>
    </row>
    <row r="47" spans="2:54" ht="19.5" thickBot="1" x14ac:dyDescent="0.45">
      <c r="B47" s="110" t="s">
        <v>44</v>
      </c>
      <c r="C47" s="40" t="s">
        <v>39</v>
      </c>
      <c r="D47" s="111">
        <v>3</v>
      </c>
      <c r="E47" s="123" t="e">
        <f>IF(E23="","0",(2*E20/$C$6)^2*0.5)</f>
        <v>#REF!</v>
      </c>
      <c r="F47" s="123" t="e">
        <f t="shared" ref="F47:AZ47" si="29">IF(F23="","0",(2*F20/$C$6)^2*0.5)</f>
        <v>#REF!</v>
      </c>
      <c r="G47" s="123" t="e">
        <f t="shared" si="29"/>
        <v>#REF!</v>
      </c>
      <c r="H47" s="123" t="e">
        <f t="shared" si="29"/>
        <v>#REF!</v>
      </c>
      <c r="I47" s="123" t="e">
        <f t="shared" si="29"/>
        <v>#REF!</v>
      </c>
      <c r="J47" s="123" t="e">
        <f t="shared" si="29"/>
        <v>#REF!</v>
      </c>
      <c r="K47" s="123" t="e">
        <f t="shared" si="29"/>
        <v>#REF!</v>
      </c>
      <c r="L47" s="123" t="e">
        <f t="shared" si="29"/>
        <v>#REF!</v>
      </c>
      <c r="M47" s="123" t="e">
        <f t="shared" si="29"/>
        <v>#REF!</v>
      </c>
      <c r="N47" s="123" t="e">
        <f t="shared" si="29"/>
        <v>#REF!</v>
      </c>
      <c r="O47" s="123" t="e">
        <f t="shared" si="29"/>
        <v>#REF!</v>
      </c>
      <c r="P47" s="123" t="e">
        <f t="shared" si="29"/>
        <v>#REF!</v>
      </c>
      <c r="Q47" s="123" t="e">
        <f t="shared" si="29"/>
        <v>#REF!</v>
      </c>
      <c r="R47" s="123" t="e">
        <f t="shared" si="29"/>
        <v>#REF!</v>
      </c>
      <c r="S47" s="123" t="e">
        <f t="shared" si="29"/>
        <v>#REF!</v>
      </c>
      <c r="T47" s="123" t="e">
        <f t="shared" si="29"/>
        <v>#REF!</v>
      </c>
      <c r="U47" s="123" t="e">
        <f t="shared" si="29"/>
        <v>#REF!</v>
      </c>
      <c r="V47" s="123" t="e">
        <f t="shared" si="29"/>
        <v>#REF!</v>
      </c>
      <c r="W47" s="123" t="e">
        <f t="shared" si="29"/>
        <v>#REF!</v>
      </c>
      <c r="X47" s="123" t="e">
        <f t="shared" si="29"/>
        <v>#REF!</v>
      </c>
      <c r="Y47" s="123" t="e">
        <f t="shared" si="29"/>
        <v>#REF!</v>
      </c>
      <c r="Z47" s="123" t="e">
        <f t="shared" si="29"/>
        <v>#REF!</v>
      </c>
      <c r="AA47" s="123" t="e">
        <f t="shared" si="29"/>
        <v>#REF!</v>
      </c>
      <c r="AB47" s="123" t="e">
        <f t="shared" si="29"/>
        <v>#REF!</v>
      </c>
      <c r="AC47" s="123" t="e">
        <f t="shared" si="29"/>
        <v>#REF!</v>
      </c>
      <c r="AD47" s="123" t="e">
        <f t="shared" si="29"/>
        <v>#REF!</v>
      </c>
      <c r="AE47" s="123" t="e">
        <f t="shared" si="29"/>
        <v>#REF!</v>
      </c>
      <c r="AF47" s="123" t="e">
        <f t="shared" si="29"/>
        <v>#REF!</v>
      </c>
      <c r="AG47" s="123" t="e">
        <f t="shared" si="29"/>
        <v>#REF!</v>
      </c>
      <c r="AH47" s="123" t="e">
        <f t="shared" si="29"/>
        <v>#REF!</v>
      </c>
      <c r="AI47" s="123" t="e">
        <f t="shared" si="29"/>
        <v>#REF!</v>
      </c>
      <c r="AJ47" s="123" t="e">
        <f t="shared" si="29"/>
        <v>#REF!</v>
      </c>
      <c r="AK47" s="123" t="e">
        <f t="shared" si="29"/>
        <v>#REF!</v>
      </c>
      <c r="AL47" s="123" t="e">
        <f t="shared" si="29"/>
        <v>#REF!</v>
      </c>
      <c r="AM47" s="123" t="e">
        <f t="shared" si="29"/>
        <v>#REF!</v>
      </c>
      <c r="AN47" s="123" t="e">
        <f t="shared" si="29"/>
        <v>#REF!</v>
      </c>
      <c r="AO47" s="123" t="e">
        <f t="shared" si="29"/>
        <v>#REF!</v>
      </c>
      <c r="AP47" s="123" t="e">
        <f t="shared" si="29"/>
        <v>#REF!</v>
      </c>
      <c r="AQ47" s="123" t="e">
        <f t="shared" si="29"/>
        <v>#REF!</v>
      </c>
      <c r="AR47" s="123" t="e">
        <f t="shared" si="29"/>
        <v>#REF!</v>
      </c>
      <c r="AS47" s="123" t="e">
        <f t="shared" si="29"/>
        <v>#REF!</v>
      </c>
      <c r="AT47" s="123" t="e">
        <f t="shared" si="29"/>
        <v>#REF!</v>
      </c>
      <c r="AU47" s="123" t="e">
        <f t="shared" si="29"/>
        <v>#REF!</v>
      </c>
      <c r="AV47" s="123" t="e">
        <f t="shared" si="29"/>
        <v>#REF!</v>
      </c>
      <c r="AW47" s="123" t="e">
        <f t="shared" si="29"/>
        <v>#REF!</v>
      </c>
      <c r="AX47" s="123" t="e">
        <f t="shared" si="29"/>
        <v>#REF!</v>
      </c>
      <c r="AY47" s="123" t="e">
        <f t="shared" si="29"/>
        <v>#REF!</v>
      </c>
      <c r="AZ47" s="123" t="e">
        <f t="shared" si="29"/>
        <v>#REF!</v>
      </c>
      <c r="BA47" s="10" t="e">
        <f t="shared" si="7"/>
        <v>#REF!</v>
      </c>
      <c r="BB47" s="61" t="s">
        <v>44</v>
      </c>
    </row>
    <row r="48" spans="2:54" ht="19.5" thickBot="1" x14ac:dyDescent="0.45">
      <c r="D48" s="76"/>
      <c r="E48" s="77"/>
      <c r="F48" s="76"/>
      <c r="G48" s="76" t="s">
        <v>92</v>
      </c>
      <c r="H48" s="76" t="s">
        <v>76</v>
      </c>
      <c r="I48" s="76" t="s">
        <v>77</v>
      </c>
      <c r="J48" s="76" t="s">
        <v>78</v>
      </c>
      <c r="K48" s="76" t="s">
        <v>94</v>
      </c>
      <c r="L48" s="76" t="s">
        <v>95</v>
      </c>
      <c r="M48" s="76" t="s">
        <v>96</v>
      </c>
      <c r="N48" s="76" t="s">
        <v>97</v>
      </c>
      <c r="O48" s="76" t="s">
        <v>98</v>
      </c>
      <c r="P48" s="76" t="s">
        <v>99</v>
      </c>
      <c r="Q48" s="76" t="s">
        <v>100</v>
      </c>
      <c r="R48" s="76" t="s">
        <v>101</v>
      </c>
      <c r="S48" s="76" t="s">
        <v>102</v>
      </c>
      <c r="T48" s="76" t="s">
        <v>103</v>
      </c>
      <c r="U48" s="76" t="s">
        <v>104</v>
      </c>
      <c r="V48" s="76" t="s">
        <v>105</v>
      </c>
      <c r="W48" s="76" t="s">
        <v>106</v>
      </c>
      <c r="X48" s="76" t="s">
        <v>107</v>
      </c>
      <c r="Y48" s="76" t="s">
        <v>108</v>
      </c>
      <c r="Z48" s="78" t="s">
        <v>109</v>
      </c>
      <c r="AA48" s="76"/>
    </row>
    <row r="49" spans="1:42" x14ac:dyDescent="0.4">
      <c r="A49" s="25" t="s">
        <v>69</v>
      </c>
      <c r="B49" s="26" t="s">
        <v>72</v>
      </c>
      <c r="D49" s="76"/>
      <c r="E49" s="79"/>
      <c r="F49" s="17" t="s">
        <v>147</v>
      </c>
      <c r="G49" s="80" t="e">
        <f>#REF!</f>
        <v>#REF!</v>
      </c>
      <c r="H49" s="80" t="e">
        <f>#REF!</f>
        <v>#REF!</v>
      </c>
      <c r="I49" s="80" t="e">
        <f>#REF!</f>
        <v>#REF!</v>
      </c>
      <c r="J49" s="80" t="e">
        <f>#REF!</f>
        <v>#REF!</v>
      </c>
      <c r="K49" s="80" t="e">
        <f>#REF!</f>
        <v>#REF!</v>
      </c>
      <c r="L49" s="80" t="e">
        <f>#REF!</f>
        <v>#REF!</v>
      </c>
      <c r="M49" s="80" t="e">
        <f>#REF!</f>
        <v>#REF!</v>
      </c>
      <c r="N49" s="80" t="e">
        <f>#REF!</f>
        <v>#REF!</v>
      </c>
      <c r="O49" s="80" t="e">
        <f>#REF!</f>
        <v>#REF!</v>
      </c>
      <c r="P49" s="80" t="e">
        <f>#REF!</f>
        <v>#REF!</v>
      </c>
      <c r="Q49" s="80" t="e">
        <f>#REF!</f>
        <v>#REF!</v>
      </c>
      <c r="R49" s="80" t="e">
        <f>#REF!</f>
        <v>#REF!</v>
      </c>
      <c r="S49" s="80" t="e">
        <f>#REF!</f>
        <v>#REF!</v>
      </c>
      <c r="T49" s="80" t="e">
        <f>#REF!</f>
        <v>#REF!</v>
      </c>
      <c r="U49" s="80" t="e">
        <f>#REF!</f>
        <v>#REF!</v>
      </c>
      <c r="V49" s="80" t="e">
        <f>#REF!</f>
        <v>#REF!</v>
      </c>
      <c r="W49" s="80" t="e">
        <f>#REF!</f>
        <v>#REF!</v>
      </c>
      <c r="X49" s="80" t="e">
        <f>#REF!</f>
        <v>#REF!</v>
      </c>
      <c r="Y49" s="80" t="e">
        <f>#REF!</f>
        <v>#REF!</v>
      </c>
      <c r="Z49" s="81" t="e">
        <f>#REF!</f>
        <v>#REF!</v>
      </c>
      <c r="AA49" s="76" t="e">
        <f>#REF!</f>
        <v>#REF!</v>
      </c>
    </row>
    <row r="50" spans="1:42" x14ac:dyDescent="0.4">
      <c r="A50" s="29" t="s">
        <v>70</v>
      </c>
      <c r="B50" s="30" t="s">
        <v>73</v>
      </c>
      <c r="D50" s="76"/>
      <c r="E50" s="79" t="s">
        <v>110</v>
      </c>
      <c r="F50" s="82" t="s">
        <v>148</v>
      </c>
      <c r="G50" s="80" t="e">
        <f>#REF!</f>
        <v>#REF!</v>
      </c>
      <c r="H50" s="80" t="e">
        <f>#REF!</f>
        <v>#REF!</v>
      </c>
      <c r="I50" s="80" t="e">
        <f>#REF!</f>
        <v>#REF!</v>
      </c>
      <c r="J50" s="80" t="e">
        <f>#REF!</f>
        <v>#REF!</v>
      </c>
      <c r="K50" s="80" t="e">
        <f>#REF!</f>
        <v>#REF!</v>
      </c>
      <c r="L50" s="80" t="e">
        <f>#REF!</f>
        <v>#REF!</v>
      </c>
      <c r="M50" s="80" t="e">
        <f>#REF!</f>
        <v>#REF!</v>
      </c>
      <c r="N50" s="80" t="e">
        <f>#REF!</f>
        <v>#REF!</v>
      </c>
      <c r="O50" s="80" t="e">
        <f>#REF!</f>
        <v>#REF!</v>
      </c>
      <c r="P50" s="80" t="e">
        <f>#REF!</f>
        <v>#REF!</v>
      </c>
      <c r="Q50" s="80" t="e">
        <f>#REF!</f>
        <v>#REF!</v>
      </c>
      <c r="R50" s="80" t="e">
        <f>#REF!</f>
        <v>#REF!</v>
      </c>
      <c r="S50" s="80" t="e">
        <f>#REF!</f>
        <v>#REF!</v>
      </c>
      <c r="T50" s="80" t="e">
        <f>#REF!</f>
        <v>#REF!</v>
      </c>
      <c r="U50" s="80" t="e">
        <f>#REF!</f>
        <v>#REF!</v>
      </c>
      <c r="V50" s="80" t="e">
        <f>#REF!</f>
        <v>#REF!</v>
      </c>
      <c r="W50" s="80" t="e">
        <f>#REF!</f>
        <v>#REF!</v>
      </c>
      <c r="X50" s="80" t="e">
        <f>#REF!</f>
        <v>#REF!</v>
      </c>
      <c r="Y50" s="80" t="e">
        <f>#REF!</f>
        <v>#REF!</v>
      </c>
      <c r="Z50" s="81" t="e">
        <f>#REF!</f>
        <v>#REF!</v>
      </c>
      <c r="AA50" s="134" t="e">
        <f>#REF!</f>
        <v>#REF!</v>
      </c>
    </row>
    <row r="51" spans="1:42" ht="19.5" thickBot="1" x14ac:dyDescent="0.45">
      <c r="A51" s="29" t="s">
        <v>65</v>
      </c>
      <c r="B51" s="30" t="s">
        <v>74</v>
      </c>
      <c r="D51" s="76"/>
      <c r="E51" s="79" t="s">
        <v>111</v>
      </c>
      <c r="F51" s="82" t="s">
        <v>149</v>
      </c>
      <c r="G51" s="83" t="e">
        <f>#REF!</f>
        <v>#REF!</v>
      </c>
      <c r="H51" s="83" t="e">
        <f>#REF!</f>
        <v>#REF!</v>
      </c>
      <c r="I51" s="83" t="e">
        <f>#REF!</f>
        <v>#REF!</v>
      </c>
      <c r="J51" s="83" t="e">
        <f>#REF!</f>
        <v>#REF!</v>
      </c>
      <c r="K51" s="83" t="e">
        <f>#REF!</f>
        <v>#REF!</v>
      </c>
      <c r="L51" s="83" t="e">
        <f>#REF!</f>
        <v>#REF!</v>
      </c>
      <c r="M51" s="83" t="e">
        <f>#REF!</f>
        <v>#REF!</v>
      </c>
      <c r="N51" s="83" t="e">
        <f>#REF!</f>
        <v>#REF!</v>
      </c>
      <c r="O51" s="83" t="e">
        <f>#REF!</f>
        <v>#REF!</v>
      </c>
      <c r="P51" s="83" t="e">
        <f>#REF!</f>
        <v>#REF!</v>
      </c>
      <c r="Q51" s="83" t="e">
        <f>#REF!</f>
        <v>#REF!</v>
      </c>
      <c r="R51" s="83" t="e">
        <f>#REF!</f>
        <v>#REF!</v>
      </c>
      <c r="S51" s="84" t="e">
        <f>#REF!</f>
        <v>#REF!</v>
      </c>
      <c r="T51" s="84" t="e">
        <f>#REF!</f>
        <v>#REF!</v>
      </c>
      <c r="U51" s="84" t="e">
        <f>#REF!</f>
        <v>#REF!</v>
      </c>
      <c r="V51" s="84" t="e">
        <f>#REF!</f>
        <v>#REF!</v>
      </c>
      <c r="W51" s="84" t="e">
        <f>#REF!</f>
        <v>#REF!</v>
      </c>
      <c r="X51" s="84" t="e">
        <f>#REF!</f>
        <v>#REF!</v>
      </c>
      <c r="Y51" s="84" t="e">
        <f>#REF!</f>
        <v>#REF!</v>
      </c>
      <c r="Z51" s="85" t="e">
        <f>#REF!</f>
        <v>#REF!</v>
      </c>
      <c r="AA51" s="76" t="e">
        <f>#REF!</f>
        <v>#REF!</v>
      </c>
    </row>
    <row r="52" spans="1:42" ht="19.5" thickBot="1" x14ac:dyDescent="0.45">
      <c r="A52" s="29" t="s">
        <v>66</v>
      </c>
      <c r="B52" s="30" t="s">
        <v>75</v>
      </c>
      <c r="D52" s="86"/>
      <c r="E52" s="87"/>
      <c r="F52" s="88"/>
      <c r="G52" s="89">
        <v>4</v>
      </c>
      <c r="H52" s="89">
        <v>5</v>
      </c>
      <c r="I52" s="89">
        <v>6</v>
      </c>
      <c r="J52" s="89">
        <v>7</v>
      </c>
      <c r="K52" s="89">
        <v>8</v>
      </c>
      <c r="L52" s="89">
        <v>9</v>
      </c>
      <c r="M52" s="89">
        <v>10</v>
      </c>
      <c r="N52" s="89">
        <v>11</v>
      </c>
      <c r="O52" s="89">
        <v>12</v>
      </c>
      <c r="P52" s="89">
        <v>1</v>
      </c>
      <c r="Q52" s="89">
        <v>2</v>
      </c>
      <c r="R52" s="90">
        <v>3</v>
      </c>
      <c r="S52" s="17"/>
      <c r="T52" s="17"/>
      <c r="U52" s="17"/>
      <c r="V52" s="17"/>
      <c r="W52" s="17"/>
      <c r="X52" s="17"/>
      <c r="Y52" s="17"/>
      <c r="Z52" s="17"/>
      <c r="AA52" s="76"/>
    </row>
    <row r="53" spans="1:42" ht="19.5" thickBot="1" x14ac:dyDescent="0.45">
      <c r="A53" s="27" t="s">
        <v>67</v>
      </c>
      <c r="B53" s="28" t="s">
        <v>68</v>
      </c>
      <c r="D53" s="112" t="s">
        <v>148</v>
      </c>
      <c r="E53" s="92" t="s">
        <v>93</v>
      </c>
      <c r="F53" s="93" t="s">
        <v>148</v>
      </c>
      <c r="G53" s="137" t="e">
        <f>$G$50/1000*($C$15^2*F$6+$C$16^2*F$7)</f>
        <v>#REF!</v>
      </c>
      <c r="H53" s="137" t="e">
        <f t="shared" ref="H53:R53" si="30">$G$50/1000*($C$15^2*G$6+$C$16^2*G$7)</f>
        <v>#REF!</v>
      </c>
      <c r="I53" s="137" t="e">
        <f t="shared" si="30"/>
        <v>#REF!</v>
      </c>
      <c r="J53" s="137" t="e">
        <f t="shared" si="30"/>
        <v>#REF!</v>
      </c>
      <c r="K53" s="137" t="e">
        <f t="shared" si="30"/>
        <v>#REF!</v>
      </c>
      <c r="L53" s="137" t="e">
        <f t="shared" si="30"/>
        <v>#REF!</v>
      </c>
      <c r="M53" s="137" t="e">
        <f t="shared" si="30"/>
        <v>#REF!</v>
      </c>
      <c r="N53" s="137" t="e">
        <f t="shared" si="30"/>
        <v>#REF!</v>
      </c>
      <c r="O53" s="137" t="e">
        <f t="shared" si="30"/>
        <v>#REF!</v>
      </c>
      <c r="P53" s="137" t="e">
        <f t="shared" si="30"/>
        <v>#REF!</v>
      </c>
      <c r="Q53" s="137" t="e">
        <f t="shared" si="30"/>
        <v>#REF!</v>
      </c>
      <c r="R53" s="138" t="e">
        <f t="shared" si="30"/>
        <v>#REF!</v>
      </c>
      <c r="S53" s="134"/>
      <c r="T53" s="76"/>
      <c r="U53" s="76"/>
      <c r="V53" s="76"/>
      <c r="W53" s="76"/>
      <c r="X53" s="76"/>
      <c r="Y53" s="76"/>
      <c r="Z53" s="76"/>
      <c r="AA53" s="76"/>
    </row>
    <row r="54" spans="1:42" x14ac:dyDescent="0.4">
      <c r="D54" s="112" t="s">
        <v>149</v>
      </c>
      <c r="E54" s="92" t="s">
        <v>93</v>
      </c>
      <c r="F54" s="93" t="s">
        <v>149</v>
      </c>
      <c r="G54" s="135" t="e">
        <f>$G$51/1000*24*(F$4+F$5)</f>
        <v>#REF!</v>
      </c>
      <c r="H54" s="135" t="e">
        <f t="shared" ref="H54:R54" si="31">$G$51/1000*24*(G$4+G$5)</f>
        <v>#REF!</v>
      </c>
      <c r="I54" s="135" t="e">
        <f t="shared" si="31"/>
        <v>#REF!</v>
      </c>
      <c r="J54" s="135" t="e">
        <f t="shared" si="31"/>
        <v>#REF!</v>
      </c>
      <c r="K54" s="135" t="e">
        <f t="shared" si="31"/>
        <v>#REF!</v>
      </c>
      <c r="L54" s="135" t="e">
        <f t="shared" si="31"/>
        <v>#REF!</v>
      </c>
      <c r="M54" s="135" t="e">
        <f t="shared" si="31"/>
        <v>#REF!</v>
      </c>
      <c r="N54" s="135" t="e">
        <f t="shared" si="31"/>
        <v>#REF!</v>
      </c>
      <c r="O54" s="135" t="e">
        <f t="shared" si="31"/>
        <v>#REF!</v>
      </c>
      <c r="P54" s="135" t="e">
        <f t="shared" si="31"/>
        <v>#REF!</v>
      </c>
      <c r="Q54" s="135" t="e">
        <f t="shared" si="31"/>
        <v>#REF!</v>
      </c>
      <c r="R54" s="136" t="e">
        <f t="shared" si="31"/>
        <v>#REF!</v>
      </c>
      <c r="S54" s="134"/>
      <c r="T54" s="76"/>
      <c r="U54" s="76"/>
      <c r="V54" s="76"/>
      <c r="W54" s="76"/>
      <c r="X54" s="76"/>
      <c r="Y54" s="76"/>
      <c r="Z54" s="76"/>
      <c r="AA54" s="76"/>
    </row>
    <row r="55" spans="1:42" ht="19.5" thickBot="1" x14ac:dyDescent="0.45">
      <c r="D55" s="112" t="s">
        <v>150</v>
      </c>
      <c r="E55" s="92" t="s">
        <v>93</v>
      </c>
      <c r="F55" s="96" t="s">
        <v>150</v>
      </c>
      <c r="G55" s="135" t="e">
        <f>G53+G54</f>
        <v>#REF!</v>
      </c>
      <c r="H55" s="135" t="e">
        <f t="shared" ref="H55:R55" si="32">H53+H54</f>
        <v>#REF!</v>
      </c>
      <c r="I55" s="135" t="e">
        <f t="shared" si="32"/>
        <v>#REF!</v>
      </c>
      <c r="J55" s="135" t="e">
        <f t="shared" si="32"/>
        <v>#REF!</v>
      </c>
      <c r="K55" s="135" t="e">
        <f t="shared" si="32"/>
        <v>#REF!</v>
      </c>
      <c r="L55" s="135" t="e">
        <f t="shared" si="32"/>
        <v>#REF!</v>
      </c>
      <c r="M55" s="135" t="e">
        <f t="shared" si="32"/>
        <v>#REF!</v>
      </c>
      <c r="N55" s="135" t="e">
        <f t="shared" si="32"/>
        <v>#REF!</v>
      </c>
      <c r="O55" s="135" t="e">
        <f t="shared" si="32"/>
        <v>#REF!</v>
      </c>
      <c r="P55" s="135" t="e">
        <f t="shared" si="32"/>
        <v>#REF!</v>
      </c>
      <c r="Q55" s="135" t="e">
        <f t="shared" si="32"/>
        <v>#REF!</v>
      </c>
      <c r="R55" s="136" t="e">
        <f t="shared" si="32"/>
        <v>#REF!</v>
      </c>
      <c r="S55" s="134" t="e">
        <f>SUM(G55:R55)</f>
        <v>#REF!</v>
      </c>
      <c r="T55" s="76"/>
      <c r="U55" s="76"/>
      <c r="V55" s="76"/>
      <c r="W55" s="76"/>
      <c r="X55" s="76"/>
      <c r="Y55" s="76"/>
      <c r="Z55" s="76"/>
      <c r="AA55" s="76"/>
    </row>
    <row r="56" spans="1:42" x14ac:dyDescent="0.4">
      <c r="D56" s="112" t="s">
        <v>148</v>
      </c>
      <c r="E56" s="91" t="s">
        <v>76</v>
      </c>
      <c r="F56" s="93" t="s">
        <v>148</v>
      </c>
      <c r="G56" s="137" t="e">
        <f>$H$50/1000*($C$15^2*F$6+$C$16^2*F$7)</f>
        <v>#REF!</v>
      </c>
      <c r="H56" s="137" t="e">
        <f t="shared" ref="H56:R56" si="33">$H$50/1000*($C$15^2*G$6+$C$16^2*G$7)</f>
        <v>#REF!</v>
      </c>
      <c r="I56" s="137" t="e">
        <f t="shared" si="33"/>
        <v>#REF!</v>
      </c>
      <c r="J56" s="137" t="e">
        <f t="shared" si="33"/>
        <v>#REF!</v>
      </c>
      <c r="K56" s="137" t="e">
        <f t="shared" si="33"/>
        <v>#REF!</v>
      </c>
      <c r="L56" s="137" t="e">
        <f t="shared" si="33"/>
        <v>#REF!</v>
      </c>
      <c r="M56" s="137" t="e">
        <f t="shared" si="33"/>
        <v>#REF!</v>
      </c>
      <c r="N56" s="137" t="e">
        <f t="shared" si="33"/>
        <v>#REF!</v>
      </c>
      <c r="O56" s="137" t="e">
        <f t="shared" si="33"/>
        <v>#REF!</v>
      </c>
      <c r="P56" s="137" t="e">
        <f t="shared" si="33"/>
        <v>#REF!</v>
      </c>
      <c r="Q56" s="137" t="e">
        <f t="shared" si="33"/>
        <v>#REF!</v>
      </c>
      <c r="R56" s="138" t="e">
        <f t="shared" si="33"/>
        <v>#REF!</v>
      </c>
      <c r="S56" s="134"/>
      <c r="T56" s="76"/>
      <c r="U56" s="76"/>
      <c r="V56" s="76"/>
      <c r="W56" s="76"/>
      <c r="X56" s="76"/>
      <c r="Y56" s="76"/>
      <c r="Z56" s="76"/>
      <c r="AA56" s="76"/>
      <c r="AD56" s="14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</row>
    <row r="57" spans="1:42" x14ac:dyDescent="0.4">
      <c r="D57" s="112" t="s">
        <v>149</v>
      </c>
      <c r="E57" s="91" t="s">
        <v>76</v>
      </c>
      <c r="F57" s="93" t="s">
        <v>149</v>
      </c>
      <c r="G57" s="135" t="e">
        <f>$H$51/1000*24*(F$4+F$5)</f>
        <v>#REF!</v>
      </c>
      <c r="H57" s="135" t="e">
        <f t="shared" ref="H57:R57" si="34">$H$51/1000*24*(G$4+G$5)</f>
        <v>#REF!</v>
      </c>
      <c r="I57" s="135" t="e">
        <f t="shared" si="34"/>
        <v>#REF!</v>
      </c>
      <c r="J57" s="135" t="e">
        <f t="shared" si="34"/>
        <v>#REF!</v>
      </c>
      <c r="K57" s="135" t="e">
        <f t="shared" si="34"/>
        <v>#REF!</v>
      </c>
      <c r="L57" s="135" t="e">
        <f t="shared" si="34"/>
        <v>#REF!</v>
      </c>
      <c r="M57" s="135" t="e">
        <f t="shared" si="34"/>
        <v>#REF!</v>
      </c>
      <c r="N57" s="135" t="e">
        <f t="shared" si="34"/>
        <v>#REF!</v>
      </c>
      <c r="O57" s="135" t="e">
        <f t="shared" si="34"/>
        <v>#REF!</v>
      </c>
      <c r="P57" s="135" t="e">
        <f t="shared" si="34"/>
        <v>#REF!</v>
      </c>
      <c r="Q57" s="135" t="e">
        <f t="shared" si="34"/>
        <v>#REF!</v>
      </c>
      <c r="R57" s="136" t="e">
        <f t="shared" si="34"/>
        <v>#REF!</v>
      </c>
      <c r="S57" s="134"/>
      <c r="T57" s="76"/>
      <c r="U57" s="76"/>
      <c r="V57" s="76"/>
      <c r="W57" s="76"/>
      <c r="X57" s="76"/>
      <c r="Y57" s="76"/>
      <c r="Z57" s="76"/>
      <c r="AA57" s="76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</row>
    <row r="58" spans="1:42" ht="19.5" thickBot="1" x14ac:dyDescent="0.45">
      <c r="D58" s="112" t="s">
        <v>150</v>
      </c>
      <c r="E58" s="91" t="s">
        <v>76</v>
      </c>
      <c r="F58" s="96" t="s">
        <v>150</v>
      </c>
      <c r="G58" s="135" t="e">
        <f>G56+G57</f>
        <v>#REF!</v>
      </c>
      <c r="H58" s="135" t="e">
        <f t="shared" ref="H58:R58" si="35">H56+H57</f>
        <v>#REF!</v>
      </c>
      <c r="I58" s="135" t="e">
        <f t="shared" si="35"/>
        <v>#REF!</v>
      </c>
      <c r="J58" s="135" t="e">
        <f t="shared" si="35"/>
        <v>#REF!</v>
      </c>
      <c r="K58" s="135" t="e">
        <f t="shared" si="35"/>
        <v>#REF!</v>
      </c>
      <c r="L58" s="135" t="e">
        <f t="shared" si="35"/>
        <v>#REF!</v>
      </c>
      <c r="M58" s="135" t="e">
        <f t="shared" si="35"/>
        <v>#REF!</v>
      </c>
      <c r="N58" s="135" t="e">
        <f t="shared" si="35"/>
        <v>#REF!</v>
      </c>
      <c r="O58" s="135" t="e">
        <f t="shared" si="35"/>
        <v>#REF!</v>
      </c>
      <c r="P58" s="135" t="e">
        <f t="shared" si="35"/>
        <v>#REF!</v>
      </c>
      <c r="Q58" s="135" t="e">
        <f t="shared" si="35"/>
        <v>#REF!</v>
      </c>
      <c r="R58" s="136" t="e">
        <f t="shared" si="35"/>
        <v>#REF!</v>
      </c>
      <c r="S58" s="134" t="e">
        <f>SUM(G58:R58)</f>
        <v>#REF!</v>
      </c>
      <c r="T58" s="76"/>
      <c r="U58" s="76"/>
      <c r="V58" s="76"/>
      <c r="W58" s="76"/>
      <c r="X58" s="76"/>
      <c r="Y58" s="76"/>
      <c r="Z58" s="76"/>
      <c r="AA58" s="76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</row>
    <row r="59" spans="1:42" x14ac:dyDescent="0.4">
      <c r="D59" s="112" t="s">
        <v>148</v>
      </c>
      <c r="E59" s="91" t="s">
        <v>77</v>
      </c>
      <c r="F59" s="93" t="s">
        <v>148</v>
      </c>
      <c r="G59" s="137" t="e">
        <f>$I$50/1000*($C$15^2*F$6+$C$16^2*F$7)</f>
        <v>#REF!</v>
      </c>
      <c r="H59" s="137" t="e">
        <f t="shared" ref="H59:R59" si="36">$I$50/1000*($C$15^2*G$6+$C$16^2*G$7)</f>
        <v>#REF!</v>
      </c>
      <c r="I59" s="137" t="e">
        <f t="shared" si="36"/>
        <v>#REF!</v>
      </c>
      <c r="J59" s="137" t="e">
        <f t="shared" si="36"/>
        <v>#REF!</v>
      </c>
      <c r="K59" s="137" t="e">
        <f t="shared" si="36"/>
        <v>#REF!</v>
      </c>
      <c r="L59" s="137" t="e">
        <f t="shared" si="36"/>
        <v>#REF!</v>
      </c>
      <c r="M59" s="137" t="e">
        <f t="shared" si="36"/>
        <v>#REF!</v>
      </c>
      <c r="N59" s="137" t="e">
        <f t="shared" si="36"/>
        <v>#REF!</v>
      </c>
      <c r="O59" s="137" t="e">
        <f t="shared" si="36"/>
        <v>#REF!</v>
      </c>
      <c r="P59" s="137" t="e">
        <f t="shared" si="36"/>
        <v>#REF!</v>
      </c>
      <c r="Q59" s="137" t="e">
        <f t="shared" si="36"/>
        <v>#REF!</v>
      </c>
      <c r="R59" s="138" t="e">
        <f t="shared" si="36"/>
        <v>#REF!</v>
      </c>
      <c r="S59" s="134"/>
      <c r="T59" s="76"/>
      <c r="U59" s="76"/>
      <c r="V59" s="76"/>
      <c r="W59" s="76"/>
      <c r="X59" s="76"/>
      <c r="Y59" s="76"/>
      <c r="Z59" s="76"/>
      <c r="AA59" s="76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</row>
    <row r="60" spans="1:42" x14ac:dyDescent="0.4">
      <c r="D60" s="112" t="s">
        <v>149</v>
      </c>
      <c r="E60" s="91" t="s">
        <v>77</v>
      </c>
      <c r="F60" s="93" t="s">
        <v>149</v>
      </c>
      <c r="G60" s="135" t="e">
        <f>$I$51/1000*24*(F$4+F$5)</f>
        <v>#REF!</v>
      </c>
      <c r="H60" s="135" t="e">
        <f t="shared" ref="H60:R60" si="37">$I$51/1000*24*(G$4+G$5)</f>
        <v>#REF!</v>
      </c>
      <c r="I60" s="135" t="e">
        <f t="shared" si="37"/>
        <v>#REF!</v>
      </c>
      <c r="J60" s="135" t="e">
        <f t="shared" si="37"/>
        <v>#REF!</v>
      </c>
      <c r="K60" s="135" t="e">
        <f t="shared" si="37"/>
        <v>#REF!</v>
      </c>
      <c r="L60" s="135" t="e">
        <f t="shared" si="37"/>
        <v>#REF!</v>
      </c>
      <c r="M60" s="135" t="e">
        <f t="shared" si="37"/>
        <v>#REF!</v>
      </c>
      <c r="N60" s="135" t="e">
        <f t="shared" si="37"/>
        <v>#REF!</v>
      </c>
      <c r="O60" s="135" t="e">
        <f t="shared" si="37"/>
        <v>#REF!</v>
      </c>
      <c r="P60" s="135" t="e">
        <f t="shared" si="37"/>
        <v>#REF!</v>
      </c>
      <c r="Q60" s="135" t="e">
        <f t="shared" si="37"/>
        <v>#REF!</v>
      </c>
      <c r="R60" s="136" t="e">
        <f t="shared" si="37"/>
        <v>#REF!</v>
      </c>
      <c r="S60" s="134"/>
      <c r="T60" s="76"/>
      <c r="U60" s="76"/>
      <c r="V60" s="76"/>
      <c r="W60" s="76"/>
      <c r="X60" s="76"/>
      <c r="Y60" s="76"/>
      <c r="Z60" s="76"/>
      <c r="AA60" s="76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</row>
    <row r="61" spans="1:42" ht="19.5" thickBot="1" x14ac:dyDescent="0.45">
      <c r="D61" s="112" t="s">
        <v>150</v>
      </c>
      <c r="E61" s="91" t="s">
        <v>77</v>
      </c>
      <c r="F61" s="96" t="s">
        <v>150</v>
      </c>
      <c r="G61" s="135" t="e">
        <f>G59+G60</f>
        <v>#REF!</v>
      </c>
      <c r="H61" s="135" t="e">
        <f t="shared" ref="H61:R61" si="38">H59+H60</f>
        <v>#REF!</v>
      </c>
      <c r="I61" s="135" t="e">
        <f t="shared" si="38"/>
        <v>#REF!</v>
      </c>
      <c r="J61" s="135" t="e">
        <f t="shared" si="38"/>
        <v>#REF!</v>
      </c>
      <c r="K61" s="135" t="e">
        <f t="shared" si="38"/>
        <v>#REF!</v>
      </c>
      <c r="L61" s="135" t="e">
        <f t="shared" si="38"/>
        <v>#REF!</v>
      </c>
      <c r="M61" s="135" t="e">
        <f t="shared" si="38"/>
        <v>#REF!</v>
      </c>
      <c r="N61" s="135" t="e">
        <f t="shared" si="38"/>
        <v>#REF!</v>
      </c>
      <c r="O61" s="135" t="e">
        <f t="shared" si="38"/>
        <v>#REF!</v>
      </c>
      <c r="P61" s="135" t="e">
        <f t="shared" si="38"/>
        <v>#REF!</v>
      </c>
      <c r="Q61" s="135" t="e">
        <f t="shared" si="38"/>
        <v>#REF!</v>
      </c>
      <c r="R61" s="136" t="e">
        <f t="shared" si="38"/>
        <v>#REF!</v>
      </c>
      <c r="S61" s="134" t="e">
        <f>SUM(G61:R61)</f>
        <v>#REF!</v>
      </c>
      <c r="T61" s="76"/>
      <c r="U61" s="76"/>
      <c r="V61" s="76"/>
      <c r="W61" s="76"/>
      <c r="X61" s="76"/>
      <c r="Y61" s="76"/>
      <c r="Z61" s="76"/>
      <c r="AA61" s="76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</row>
    <row r="62" spans="1:42" x14ac:dyDescent="0.4">
      <c r="D62" s="112" t="s">
        <v>148</v>
      </c>
      <c r="E62" s="91" t="s">
        <v>78</v>
      </c>
      <c r="F62" s="93" t="s">
        <v>148</v>
      </c>
      <c r="G62" s="137" t="e">
        <f>$J$50/1000*($C$15^2*F$6+$C$16^2*F$7)</f>
        <v>#REF!</v>
      </c>
      <c r="H62" s="137" t="e">
        <f t="shared" ref="H62:R62" si="39">$J$50/1000*($C$15^2*G$6+$C$16^2*G$7)</f>
        <v>#REF!</v>
      </c>
      <c r="I62" s="137" t="e">
        <f t="shared" si="39"/>
        <v>#REF!</v>
      </c>
      <c r="J62" s="137" t="e">
        <f t="shared" si="39"/>
        <v>#REF!</v>
      </c>
      <c r="K62" s="137" t="e">
        <f t="shared" si="39"/>
        <v>#REF!</v>
      </c>
      <c r="L62" s="137" t="e">
        <f t="shared" si="39"/>
        <v>#REF!</v>
      </c>
      <c r="M62" s="137" t="e">
        <f t="shared" si="39"/>
        <v>#REF!</v>
      </c>
      <c r="N62" s="137" t="e">
        <f t="shared" si="39"/>
        <v>#REF!</v>
      </c>
      <c r="O62" s="137" t="e">
        <f t="shared" si="39"/>
        <v>#REF!</v>
      </c>
      <c r="P62" s="137" t="e">
        <f t="shared" si="39"/>
        <v>#REF!</v>
      </c>
      <c r="Q62" s="137" t="e">
        <f t="shared" si="39"/>
        <v>#REF!</v>
      </c>
      <c r="R62" s="138" t="e">
        <f t="shared" si="39"/>
        <v>#REF!</v>
      </c>
      <c r="S62" s="134"/>
      <c r="T62" s="76"/>
      <c r="U62" s="76"/>
      <c r="V62" s="76"/>
      <c r="W62" s="76"/>
      <c r="X62" s="76"/>
      <c r="Y62" s="76"/>
      <c r="Z62" s="76"/>
      <c r="AA62" s="76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</row>
    <row r="63" spans="1:42" x14ac:dyDescent="0.4">
      <c r="D63" s="112" t="s">
        <v>149</v>
      </c>
      <c r="E63" s="91" t="s">
        <v>78</v>
      </c>
      <c r="F63" s="93" t="s">
        <v>149</v>
      </c>
      <c r="G63" s="135" t="e">
        <f>$J$51/1000*24*(F$4+F$5)</f>
        <v>#REF!</v>
      </c>
      <c r="H63" s="135" t="e">
        <f t="shared" ref="H63:R63" si="40">$J$51/1000*24*(G$4+G$5)</f>
        <v>#REF!</v>
      </c>
      <c r="I63" s="135" t="e">
        <f t="shared" si="40"/>
        <v>#REF!</v>
      </c>
      <c r="J63" s="135" t="e">
        <f t="shared" si="40"/>
        <v>#REF!</v>
      </c>
      <c r="K63" s="135" t="e">
        <f t="shared" si="40"/>
        <v>#REF!</v>
      </c>
      <c r="L63" s="135" t="e">
        <f t="shared" si="40"/>
        <v>#REF!</v>
      </c>
      <c r="M63" s="135" t="e">
        <f t="shared" si="40"/>
        <v>#REF!</v>
      </c>
      <c r="N63" s="135" t="e">
        <f t="shared" si="40"/>
        <v>#REF!</v>
      </c>
      <c r="O63" s="135" t="e">
        <f t="shared" si="40"/>
        <v>#REF!</v>
      </c>
      <c r="P63" s="135" t="e">
        <f t="shared" si="40"/>
        <v>#REF!</v>
      </c>
      <c r="Q63" s="135" t="e">
        <f t="shared" si="40"/>
        <v>#REF!</v>
      </c>
      <c r="R63" s="136" t="e">
        <f t="shared" si="40"/>
        <v>#REF!</v>
      </c>
      <c r="S63" s="134"/>
      <c r="T63" s="76"/>
      <c r="U63" s="76"/>
      <c r="V63" s="76"/>
      <c r="W63" s="76"/>
      <c r="X63" s="76"/>
      <c r="Y63" s="76"/>
      <c r="Z63" s="76"/>
      <c r="AA63" s="76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</row>
    <row r="64" spans="1:42" ht="19.5" thickBot="1" x14ac:dyDescent="0.45">
      <c r="D64" s="112" t="s">
        <v>150</v>
      </c>
      <c r="E64" s="91" t="s">
        <v>78</v>
      </c>
      <c r="F64" s="96" t="s">
        <v>150</v>
      </c>
      <c r="G64" s="135" t="e">
        <f t="shared" ref="G64:R64" si="41">G62+G63</f>
        <v>#REF!</v>
      </c>
      <c r="H64" s="135" t="e">
        <f t="shared" si="41"/>
        <v>#REF!</v>
      </c>
      <c r="I64" s="135" t="e">
        <f t="shared" si="41"/>
        <v>#REF!</v>
      </c>
      <c r="J64" s="135" t="e">
        <f t="shared" si="41"/>
        <v>#REF!</v>
      </c>
      <c r="K64" s="135" t="e">
        <f t="shared" si="41"/>
        <v>#REF!</v>
      </c>
      <c r="L64" s="135" t="e">
        <f t="shared" si="41"/>
        <v>#REF!</v>
      </c>
      <c r="M64" s="135" t="e">
        <f t="shared" si="41"/>
        <v>#REF!</v>
      </c>
      <c r="N64" s="135" t="e">
        <f t="shared" si="41"/>
        <v>#REF!</v>
      </c>
      <c r="O64" s="135" t="e">
        <f t="shared" si="41"/>
        <v>#REF!</v>
      </c>
      <c r="P64" s="135" t="e">
        <f t="shared" si="41"/>
        <v>#REF!</v>
      </c>
      <c r="Q64" s="135" t="e">
        <f t="shared" si="41"/>
        <v>#REF!</v>
      </c>
      <c r="R64" s="136" t="e">
        <f t="shared" si="41"/>
        <v>#REF!</v>
      </c>
      <c r="S64" s="134" t="e">
        <f>SUM(G64:R64)</f>
        <v>#REF!</v>
      </c>
      <c r="T64" s="76"/>
      <c r="U64" s="76"/>
      <c r="V64" s="76"/>
      <c r="W64" s="76"/>
      <c r="X64" s="76"/>
      <c r="Y64" s="76"/>
      <c r="Z64" s="76"/>
      <c r="AA64" s="76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</row>
    <row r="65" spans="4:42" x14ac:dyDescent="0.4">
      <c r="D65" s="112" t="s">
        <v>148</v>
      </c>
      <c r="E65" s="91" t="s">
        <v>94</v>
      </c>
      <c r="F65" s="93" t="s">
        <v>148</v>
      </c>
      <c r="G65" s="137" t="e">
        <f>$K$50/1000*($C$15^2*F$6+$C$16^2*F$7)</f>
        <v>#REF!</v>
      </c>
      <c r="H65" s="137" t="e">
        <f t="shared" ref="H65:R65" si="42">$K$50/1000*($C$15^2*G$6+$C$16^2*G$7)</f>
        <v>#REF!</v>
      </c>
      <c r="I65" s="137" t="e">
        <f t="shared" si="42"/>
        <v>#REF!</v>
      </c>
      <c r="J65" s="137" t="e">
        <f t="shared" si="42"/>
        <v>#REF!</v>
      </c>
      <c r="K65" s="137" t="e">
        <f t="shared" si="42"/>
        <v>#REF!</v>
      </c>
      <c r="L65" s="137" t="e">
        <f t="shared" si="42"/>
        <v>#REF!</v>
      </c>
      <c r="M65" s="137" t="e">
        <f t="shared" si="42"/>
        <v>#REF!</v>
      </c>
      <c r="N65" s="137" t="e">
        <f t="shared" si="42"/>
        <v>#REF!</v>
      </c>
      <c r="O65" s="137" t="e">
        <f t="shared" si="42"/>
        <v>#REF!</v>
      </c>
      <c r="P65" s="137" t="e">
        <f t="shared" si="42"/>
        <v>#REF!</v>
      </c>
      <c r="Q65" s="137" t="e">
        <f t="shared" si="42"/>
        <v>#REF!</v>
      </c>
      <c r="R65" s="138" t="e">
        <f t="shared" si="42"/>
        <v>#REF!</v>
      </c>
      <c r="S65" s="134"/>
      <c r="T65" s="76"/>
      <c r="U65" s="76"/>
      <c r="V65" s="76"/>
      <c r="W65" s="76"/>
      <c r="X65" s="76"/>
      <c r="Y65" s="76"/>
      <c r="Z65" s="76"/>
      <c r="AA65" s="76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</row>
    <row r="66" spans="4:42" x14ac:dyDescent="0.4">
      <c r="D66" s="112" t="s">
        <v>149</v>
      </c>
      <c r="E66" s="91" t="s">
        <v>94</v>
      </c>
      <c r="F66" s="93" t="s">
        <v>149</v>
      </c>
      <c r="G66" s="135" t="e">
        <f>$K$51/1000*24*(F$4+F$5)</f>
        <v>#REF!</v>
      </c>
      <c r="H66" s="135" t="e">
        <f t="shared" ref="H66:R66" si="43">$K$51/1000*24*(G$4+G$5)</f>
        <v>#REF!</v>
      </c>
      <c r="I66" s="135" t="e">
        <f t="shared" si="43"/>
        <v>#REF!</v>
      </c>
      <c r="J66" s="135" t="e">
        <f t="shared" si="43"/>
        <v>#REF!</v>
      </c>
      <c r="K66" s="135" t="e">
        <f t="shared" si="43"/>
        <v>#REF!</v>
      </c>
      <c r="L66" s="135" t="e">
        <f t="shared" si="43"/>
        <v>#REF!</v>
      </c>
      <c r="M66" s="135" t="e">
        <f t="shared" si="43"/>
        <v>#REF!</v>
      </c>
      <c r="N66" s="135" t="e">
        <f t="shared" si="43"/>
        <v>#REF!</v>
      </c>
      <c r="O66" s="135" t="e">
        <f t="shared" si="43"/>
        <v>#REF!</v>
      </c>
      <c r="P66" s="135" t="e">
        <f t="shared" si="43"/>
        <v>#REF!</v>
      </c>
      <c r="Q66" s="135" t="e">
        <f t="shared" si="43"/>
        <v>#REF!</v>
      </c>
      <c r="R66" s="136" t="e">
        <f t="shared" si="43"/>
        <v>#REF!</v>
      </c>
      <c r="S66" s="134"/>
      <c r="T66" s="76"/>
      <c r="U66" s="76"/>
      <c r="V66" s="76"/>
      <c r="W66" s="76"/>
      <c r="X66" s="76"/>
      <c r="Y66" s="76"/>
      <c r="Z66" s="76"/>
      <c r="AA66" s="76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</row>
    <row r="67" spans="4:42" ht="19.5" thickBot="1" x14ac:dyDescent="0.45">
      <c r="D67" s="112" t="s">
        <v>150</v>
      </c>
      <c r="E67" s="91" t="s">
        <v>94</v>
      </c>
      <c r="F67" s="96" t="s">
        <v>150</v>
      </c>
      <c r="G67" s="135" t="e">
        <f t="shared" ref="G67:R67" si="44">G65+G66</f>
        <v>#REF!</v>
      </c>
      <c r="H67" s="135" t="e">
        <f t="shared" si="44"/>
        <v>#REF!</v>
      </c>
      <c r="I67" s="135" t="e">
        <f t="shared" si="44"/>
        <v>#REF!</v>
      </c>
      <c r="J67" s="135" t="e">
        <f t="shared" si="44"/>
        <v>#REF!</v>
      </c>
      <c r="K67" s="135" t="e">
        <f t="shared" si="44"/>
        <v>#REF!</v>
      </c>
      <c r="L67" s="135" t="e">
        <f t="shared" si="44"/>
        <v>#REF!</v>
      </c>
      <c r="M67" s="135" t="e">
        <f t="shared" si="44"/>
        <v>#REF!</v>
      </c>
      <c r="N67" s="135" t="e">
        <f t="shared" si="44"/>
        <v>#REF!</v>
      </c>
      <c r="O67" s="135" t="e">
        <f t="shared" si="44"/>
        <v>#REF!</v>
      </c>
      <c r="P67" s="135" t="e">
        <f t="shared" si="44"/>
        <v>#REF!</v>
      </c>
      <c r="Q67" s="135" t="e">
        <f t="shared" si="44"/>
        <v>#REF!</v>
      </c>
      <c r="R67" s="136" t="e">
        <f t="shared" si="44"/>
        <v>#REF!</v>
      </c>
      <c r="S67" s="134" t="e">
        <f>SUM(G67:R67)</f>
        <v>#REF!</v>
      </c>
      <c r="T67" s="76"/>
      <c r="U67" s="76"/>
      <c r="V67" s="76"/>
      <c r="W67" s="76"/>
      <c r="X67" s="76"/>
      <c r="Y67" s="76"/>
      <c r="Z67" s="76"/>
      <c r="AA67" s="76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</row>
    <row r="68" spans="4:42" x14ac:dyDescent="0.4">
      <c r="D68" s="112" t="s">
        <v>148</v>
      </c>
      <c r="E68" s="91" t="s">
        <v>95</v>
      </c>
      <c r="F68" s="93" t="s">
        <v>148</v>
      </c>
      <c r="G68" s="137" t="e">
        <f>$L$50/1000*($C$15^2*F$6+$C$16^2*F$7)</f>
        <v>#REF!</v>
      </c>
      <c r="H68" s="137" t="e">
        <f t="shared" ref="H68:R68" si="45">$L$50/1000*($C$15^2*G$6+$C$16^2*G$7)</f>
        <v>#REF!</v>
      </c>
      <c r="I68" s="137" t="e">
        <f t="shared" si="45"/>
        <v>#REF!</v>
      </c>
      <c r="J68" s="137" t="e">
        <f t="shared" si="45"/>
        <v>#REF!</v>
      </c>
      <c r="K68" s="137" t="e">
        <f t="shared" si="45"/>
        <v>#REF!</v>
      </c>
      <c r="L68" s="137" t="e">
        <f t="shared" si="45"/>
        <v>#REF!</v>
      </c>
      <c r="M68" s="137" t="e">
        <f t="shared" si="45"/>
        <v>#REF!</v>
      </c>
      <c r="N68" s="137" t="e">
        <f t="shared" si="45"/>
        <v>#REF!</v>
      </c>
      <c r="O68" s="137" t="e">
        <f t="shared" si="45"/>
        <v>#REF!</v>
      </c>
      <c r="P68" s="137" t="e">
        <f t="shared" si="45"/>
        <v>#REF!</v>
      </c>
      <c r="Q68" s="137" t="e">
        <f t="shared" si="45"/>
        <v>#REF!</v>
      </c>
      <c r="R68" s="138" t="e">
        <f t="shared" si="45"/>
        <v>#REF!</v>
      </c>
      <c r="S68" s="134"/>
      <c r="T68" s="76"/>
      <c r="U68" s="76"/>
      <c r="V68" s="76"/>
      <c r="W68" s="76"/>
      <c r="X68" s="76"/>
      <c r="Y68" s="76"/>
      <c r="Z68" s="76"/>
      <c r="AA68" s="76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</row>
    <row r="69" spans="4:42" x14ac:dyDescent="0.4">
      <c r="D69" s="112" t="s">
        <v>149</v>
      </c>
      <c r="E69" s="91" t="s">
        <v>95</v>
      </c>
      <c r="F69" s="93" t="s">
        <v>149</v>
      </c>
      <c r="G69" s="135" t="e">
        <f>$L$51/1000*24*(F$4+F$5)</f>
        <v>#REF!</v>
      </c>
      <c r="H69" s="135" t="e">
        <f t="shared" ref="H69:R69" si="46">$L$51/1000*24*(G$4+G$5)</f>
        <v>#REF!</v>
      </c>
      <c r="I69" s="135" t="e">
        <f t="shared" si="46"/>
        <v>#REF!</v>
      </c>
      <c r="J69" s="135" t="e">
        <f t="shared" si="46"/>
        <v>#REF!</v>
      </c>
      <c r="K69" s="135" t="e">
        <f t="shared" si="46"/>
        <v>#REF!</v>
      </c>
      <c r="L69" s="135" t="e">
        <f t="shared" si="46"/>
        <v>#REF!</v>
      </c>
      <c r="M69" s="135" t="e">
        <f t="shared" si="46"/>
        <v>#REF!</v>
      </c>
      <c r="N69" s="135" t="e">
        <f t="shared" si="46"/>
        <v>#REF!</v>
      </c>
      <c r="O69" s="135" t="e">
        <f t="shared" si="46"/>
        <v>#REF!</v>
      </c>
      <c r="P69" s="135" t="e">
        <f t="shared" si="46"/>
        <v>#REF!</v>
      </c>
      <c r="Q69" s="135" t="e">
        <f t="shared" si="46"/>
        <v>#REF!</v>
      </c>
      <c r="R69" s="136" t="e">
        <f t="shared" si="46"/>
        <v>#REF!</v>
      </c>
      <c r="S69" s="134"/>
      <c r="T69" s="76"/>
      <c r="U69" s="76"/>
      <c r="V69" s="76"/>
      <c r="W69" s="76"/>
      <c r="X69" s="76"/>
      <c r="Y69" s="76"/>
      <c r="Z69" s="76"/>
      <c r="AA69" s="76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</row>
    <row r="70" spans="4:42" ht="19.5" thickBot="1" x14ac:dyDescent="0.45">
      <c r="D70" s="112" t="s">
        <v>150</v>
      </c>
      <c r="E70" s="91" t="s">
        <v>95</v>
      </c>
      <c r="F70" s="96" t="s">
        <v>150</v>
      </c>
      <c r="G70" s="135" t="e">
        <f t="shared" ref="G70:R70" si="47">G68+G69</f>
        <v>#REF!</v>
      </c>
      <c r="H70" s="135" t="e">
        <f t="shared" si="47"/>
        <v>#REF!</v>
      </c>
      <c r="I70" s="135" t="e">
        <f t="shared" si="47"/>
        <v>#REF!</v>
      </c>
      <c r="J70" s="135" t="e">
        <f t="shared" si="47"/>
        <v>#REF!</v>
      </c>
      <c r="K70" s="135" t="e">
        <f t="shared" si="47"/>
        <v>#REF!</v>
      </c>
      <c r="L70" s="135" t="e">
        <f t="shared" si="47"/>
        <v>#REF!</v>
      </c>
      <c r="M70" s="135" t="e">
        <f t="shared" si="47"/>
        <v>#REF!</v>
      </c>
      <c r="N70" s="135" t="e">
        <f t="shared" si="47"/>
        <v>#REF!</v>
      </c>
      <c r="O70" s="135" t="e">
        <f t="shared" si="47"/>
        <v>#REF!</v>
      </c>
      <c r="P70" s="135" t="e">
        <f t="shared" si="47"/>
        <v>#REF!</v>
      </c>
      <c r="Q70" s="135" t="e">
        <f t="shared" si="47"/>
        <v>#REF!</v>
      </c>
      <c r="R70" s="136" t="e">
        <f t="shared" si="47"/>
        <v>#REF!</v>
      </c>
      <c r="S70" s="134" t="e">
        <f>SUM(G70:R70)</f>
        <v>#REF!</v>
      </c>
      <c r="T70" s="76"/>
      <c r="U70" s="76"/>
      <c r="V70" s="76"/>
      <c r="W70" s="76"/>
      <c r="X70" s="76"/>
      <c r="Y70" s="76"/>
      <c r="Z70" s="76"/>
      <c r="AA70" s="76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</row>
    <row r="71" spans="4:42" x14ac:dyDescent="0.4">
      <c r="D71" s="112" t="s">
        <v>148</v>
      </c>
      <c r="E71" s="91" t="s">
        <v>96</v>
      </c>
      <c r="F71" s="93" t="s">
        <v>148</v>
      </c>
      <c r="G71" s="137" t="e">
        <f>$M$50/1000*($C$15^2*F$6+$C$16^2*F$7)</f>
        <v>#REF!</v>
      </c>
      <c r="H71" s="137" t="e">
        <f t="shared" ref="H71:R71" si="48">$M$50/1000*($C$15^2*G$6+$C$16^2*G$7)</f>
        <v>#REF!</v>
      </c>
      <c r="I71" s="137" t="e">
        <f t="shared" si="48"/>
        <v>#REF!</v>
      </c>
      <c r="J71" s="137" t="e">
        <f t="shared" si="48"/>
        <v>#REF!</v>
      </c>
      <c r="K71" s="137" t="e">
        <f t="shared" si="48"/>
        <v>#REF!</v>
      </c>
      <c r="L71" s="137" t="e">
        <f t="shared" si="48"/>
        <v>#REF!</v>
      </c>
      <c r="M71" s="137" t="e">
        <f t="shared" si="48"/>
        <v>#REF!</v>
      </c>
      <c r="N71" s="137" t="e">
        <f t="shared" si="48"/>
        <v>#REF!</v>
      </c>
      <c r="O71" s="137" t="e">
        <f t="shared" si="48"/>
        <v>#REF!</v>
      </c>
      <c r="P71" s="137" t="e">
        <f t="shared" si="48"/>
        <v>#REF!</v>
      </c>
      <c r="Q71" s="137" t="e">
        <f t="shared" si="48"/>
        <v>#REF!</v>
      </c>
      <c r="R71" s="138" t="e">
        <f t="shared" si="48"/>
        <v>#REF!</v>
      </c>
      <c r="S71" s="134"/>
      <c r="T71" s="76"/>
      <c r="U71" s="76"/>
      <c r="V71" s="76"/>
      <c r="W71" s="76"/>
      <c r="X71" s="76"/>
      <c r="Y71" s="76"/>
      <c r="Z71" s="76"/>
      <c r="AA71" s="76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</row>
    <row r="72" spans="4:42" x14ac:dyDescent="0.4">
      <c r="D72" s="112" t="s">
        <v>149</v>
      </c>
      <c r="E72" s="91" t="s">
        <v>96</v>
      </c>
      <c r="F72" s="93" t="s">
        <v>149</v>
      </c>
      <c r="G72" s="135" t="e">
        <f>$M$51/1000*24*(F$4+F$5)</f>
        <v>#REF!</v>
      </c>
      <c r="H72" s="135" t="e">
        <f t="shared" ref="H72:R72" si="49">$M$51/1000*24*(G$4+G$5)</f>
        <v>#REF!</v>
      </c>
      <c r="I72" s="135" t="e">
        <f t="shared" si="49"/>
        <v>#REF!</v>
      </c>
      <c r="J72" s="135" t="e">
        <f t="shared" si="49"/>
        <v>#REF!</v>
      </c>
      <c r="K72" s="135" t="e">
        <f t="shared" si="49"/>
        <v>#REF!</v>
      </c>
      <c r="L72" s="135" t="e">
        <f t="shared" si="49"/>
        <v>#REF!</v>
      </c>
      <c r="M72" s="135" t="e">
        <f t="shared" si="49"/>
        <v>#REF!</v>
      </c>
      <c r="N72" s="135" t="e">
        <f t="shared" si="49"/>
        <v>#REF!</v>
      </c>
      <c r="O72" s="135" t="e">
        <f t="shared" si="49"/>
        <v>#REF!</v>
      </c>
      <c r="P72" s="135" t="e">
        <f t="shared" si="49"/>
        <v>#REF!</v>
      </c>
      <c r="Q72" s="135" t="e">
        <f t="shared" si="49"/>
        <v>#REF!</v>
      </c>
      <c r="R72" s="136" t="e">
        <f t="shared" si="49"/>
        <v>#REF!</v>
      </c>
      <c r="S72" s="134"/>
      <c r="T72" s="76"/>
      <c r="U72" s="76"/>
      <c r="V72" s="76"/>
      <c r="W72" s="76"/>
      <c r="X72" s="76"/>
      <c r="Y72" s="76"/>
      <c r="Z72" s="76"/>
      <c r="AA72" s="76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</row>
    <row r="73" spans="4:42" ht="19.5" thickBot="1" x14ac:dyDescent="0.45">
      <c r="D73" s="112" t="s">
        <v>150</v>
      </c>
      <c r="E73" s="91" t="s">
        <v>96</v>
      </c>
      <c r="F73" s="96" t="s">
        <v>150</v>
      </c>
      <c r="G73" s="135" t="e">
        <f t="shared" ref="G73:R73" si="50">G71+G72</f>
        <v>#REF!</v>
      </c>
      <c r="H73" s="135" t="e">
        <f t="shared" si="50"/>
        <v>#REF!</v>
      </c>
      <c r="I73" s="135" t="e">
        <f t="shared" si="50"/>
        <v>#REF!</v>
      </c>
      <c r="J73" s="135" t="e">
        <f t="shared" si="50"/>
        <v>#REF!</v>
      </c>
      <c r="K73" s="135" t="e">
        <f t="shared" si="50"/>
        <v>#REF!</v>
      </c>
      <c r="L73" s="135" t="e">
        <f t="shared" si="50"/>
        <v>#REF!</v>
      </c>
      <c r="M73" s="135" t="e">
        <f t="shared" si="50"/>
        <v>#REF!</v>
      </c>
      <c r="N73" s="135" t="e">
        <f t="shared" si="50"/>
        <v>#REF!</v>
      </c>
      <c r="O73" s="135" t="e">
        <f t="shared" si="50"/>
        <v>#REF!</v>
      </c>
      <c r="P73" s="135" t="e">
        <f t="shared" si="50"/>
        <v>#REF!</v>
      </c>
      <c r="Q73" s="135" t="e">
        <f t="shared" si="50"/>
        <v>#REF!</v>
      </c>
      <c r="R73" s="136" t="e">
        <f t="shared" si="50"/>
        <v>#REF!</v>
      </c>
      <c r="S73" s="134" t="e">
        <f>SUM(G73:R73)</f>
        <v>#REF!</v>
      </c>
      <c r="T73" s="76"/>
      <c r="U73" s="76"/>
      <c r="V73" s="76"/>
      <c r="W73" s="76"/>
      <c r="X73" s="76"/>
      <c r="Y73" s="76"/>
      <c r="Z73" s="76"/>
      <c r="AA73" s="76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/>
    </row>
    <row r="74" spans="4:42" x14ac:dyDescent="0.4">
      <c r="D74" s="112" t="s">
        <v>148</v>
      </c>
      <c r="E74" s="91" t="s">
        <v>97</v>
      </c>
      <c r="F74" s="93" t="s">
        <v>148</v>
      </c>
      <c r="G74" s="137" t="e">
        <f>$N$50/1000*($C$15^2*F$6+$C$16^2*F$7)</f>
        <v>#REF!</v>
      </c>
      <c r="H74" s="137" t="e">
        <f t="shared" ref="H74:R74" si="51">$N$50/1000*($C$15^2*G$6+$C$16^2*G$7)</f>
        <v>#REF!</v>
      </c>
      <c r="I74" s="137" t="e">
        <f t="shared" si="51"/>
        <v>#REF!</v>
      </c>
      <c r="J74" s="137" t="e">
        <f t="shared" si="51"/>
        <v>#REF!</v>
      </c>
      <c r="K74" s="137" t="e">
        <f t="shared" si="51"/>
        <v>#REF!</v>
      </c>
      <c r="L74" s="137" t="e">
        <f t="shared" si="51"/>
        <v>#REF!</v>
      </c>
      <c r="M74" s="137" t="e">
        <f t="shared" si="51"/>
        <v>#REF!</v>
      </c>
      <c r="N74" s="137" t="e">
        <f t="shared" si="51"/>
        <v>#REF!</v>
      </c>
      <c r="O74" s="137" t="e">
        <f t="shared" si="51"/>
        <v>#REF!</v>
      </c>
      <c r="P74" s="137" t="e">
        <f t="shared" si="51"/>
        <v>#REF!</v>
      </c>
      <c r="Q74" s="137" t="e">
        <f t="shared" si="51"/>
        <v>#REF!</v>
      </c>
      <c r="R74" s="138" t="e">
        <f t="shared" si="51"/>
        <v>#REF!</v>
      </c>
      <c r="S74" s="134"/>
      <c r="T74" s="76"/>
      <c r="U74" s="76"/>
      <c r="V74" s="76"/>
      <c r="W74" s="76"/>
      <c r="X74" s="76"/>
      <c r="Y74" s="76"/>
      <c r="Z74" s="76"/>
      <c r="AA74" s="76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</row>
    <row r="75" spans="4:42" x14ac:dyDescent="0.4">
      <c r="D75" s="112" t="s">
        <v>149</v>
      </c>
      <c r="E75" s="91" t="s">
        <v>97</v>
      </c>
      <c r="F75" s="93" t="s">
        <v>149</v>
      </c>
      <c r="G75" s="135" t="e">
        <f>$N$51/1000*24*(F$4+F$5)</f>
        <v>#REF!</v>
      </c>
      <c r="H75" s="135" t="e">
        <f t="shared" ref="H75:R75" si="52">$N$51/1000*24*(G$4+G$5)</f>
        <v>#REF!</v>
      </c>
      <c r="I75" s="135" t="e">
        <f t="shared" si="52"/>
        <v>#REF!</v>
      </c>
      <c r="J75" s="135" t="e">
        <f t="shared" si="52"/>
        <v>#REF!</v>
      </c>
      <c r="K75" s="135" t="e">
        <f t="shared" si="52"/>
        <v>#REF!</v>
      </c>
      <c r="L75" s="135" t="e">
        <f t="shared" si="52"/>
        <v>#REF!</v>
      </c>
      <c r="M75" s="135" t="e">
        <f t="shared" si="52"/>
        <v>#REF!</v>
      </c>
      <c r="N75" s="135" t="e">
        <f t="shared" si="52"/>
        <v>#REF!</v>
      </c>
      <c r="O75" s="135" t="e">
        <f t="shared" si="52"/>
        <v>#REF!</v>
      </c>
      <c r="P75" s="135" t="e">
        <f t="shared" si="52"/>
        <v>#REF!</v>
      </c>
      <c r="Q75" s="135" t="e">
        <f t="shared" si="52"/>
        <v>#REF!</v>
      </c>
      <c r="R75" s="136" t="e">
        <f t="shared" si="52"/>
        <v>#REF!</v>
      </c>
      <c r="S75" s="134"/>
      <c r="T75" s="76"/>
      <c r="U75" s="76"/>
      <c r="V75" s="76"/>
      <c r="W75" s="76"/>
      <c r="X75" s="76"/>
      <c r="Y75" s="76"/>
      <c r="Z75" s="76"/>
      <c r="AA75" s="76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</row>
    <row r="76" spans="4:42" ht="19.5" thickBot="1" x14ac:dyDescent="0.45">
      <c r="D76" s="112" t="s">
        <v>150</v>
      </c>
      <c r="E76" s="91" t="s">
        <v>97</v>
      </c>
      <c r="F76" s="96" t="s">
        <v>150</v>
      </c>
      <c r="G76" s="135" t="e">
        <f t="shared" ref="G76:R76" si="53">G74+G75</f>
        <v>#REF!</v>
      </c>
      <c r="H76" s="135" t="e">
        <f t="shared" si="53"/>
        <v>#REF!</v>
      </c>
      <c r="I76" s="135" t="e">
        <f t="shared" si="53"/>
        <v>#REF!</v>
      </c>
      <c r="J76" s="135" t="e">
        <f t="shared" si="53"/>
        <v>#REF!</v>
      </c>
      <c r="K76" s="135" t="e">
        <f t="shared" si="53"/>
        <v>#REF!</v>
      </c>
      <c r="L76" s="135" t="e">
        <f t="shared" si="53"/>
        <v>#REF!</v>
      </c>
      <c r="M76" s="135" t="e">
        <f t="shared" si="53"/>
        <v>#REF!</v>
      </c>
      <c r="N76" s="135" t="e">
        <f t="shared" si="53"/>
        <v>#REF!</v>
      </c>
      <c r="O76" s="135" t="e">
        <f t="shared" si="53"/>
        <v>#REF!</v>
      </c>
      <c r="P76" s="135" t="e">
        <f t="shared" si="53"/>
        <v>#REF!</v>
      </c>
      <c r="Q76" s="135" t="e">
        <f t="shared" si="53"/>
        <v>#REF!</v>
      </c>
      <c r="R76" s="136" t="e">
        <f t="shared" si="53"/>
        <v>#REF!</v>
      </c>
      <c r="S76" s="134" t="e">
        <f>SUM(G76:R76)</f>
        <v>#REF!</v>
      </c>
      <c r="T76" s="76"/>
      <c r="U76" s="76"/>
      <c r="V76" s="76"/>
      <c r="W76" s="76"/>
      <c r="X76" s="76"/>
      <c r="Y76" s="76"/>
      <c r="Z76" s="76"/>
      <c r="AA76" s="76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</row>
    <row r="77" spans="4:42" x14ac:dyDescent="0.4">
      <c r="D77" s="112" t="s">
        <v>148</v>
      </c>
      <c r="E77" s="91" t="s">
        <v>98</v>
      </c>
      <c r="F77" s="93" t="s">
        <v>148</v>
      </c>
      <c r="G77" s="137" t="e">
        <f>$O$50/1000*($C$15^2*F$6+$C$16^2*F$7)</f>
        <v>#REF!</v>
      </c>
      <c r="H77" s="137" t="e">
        <f t="shared" ref="H77:R77" si="54">$O$50/1000*($C$15^2*G$6+$C$16^2*G$7)</f>
        <v>#REF!</v>
      </c>
      <c r="I77" s="137" t="e">
        <f t="shared" si="54"/>
        <v>#REF!</v>
      </c>
      <c r="J77" s="137" t="e">
        <f t="shared" si="54"/>
        <v>#REF!</v>
      </c>
      <c r="K77" s="137" t="e">
        <f t="shared" si="54"/>
        <v>#REF!</v>
      </c>
      <c r="L77" s="137" t="e">
        <f t="shared" si="54"/>
        <v>#REF!</v>
      </c>
      <c r="M77" s="137" t="e">
        <f t="shared" si="54"/>
        <v>#REF!</v>
      </c>
      <c r="N77" s="137" t="e">
        <f t="shared" si="54"/>
        <v>#REF!</v>
      </c>
      <c r="O77" s="137" t="e">
        <f t="shared" si="54"/>
        <v>#REF!</v>
      </c>
      <c r="P77" s="137" t="e">
        <f t="shared" si="54"/>
        <v>#REF!</v>
      </c>
      <c r="Q77" s="137" t="e">
        <f t="shared" si="54"/>
        <v>#REF!</v>
      </c>
      <c r="R77" s="138" t="e">
        <f t="shared" si="54"/>
        <v>#REF!</v>
      </c>
      <c r="S77" s="134"/>
      <c r="T77" s="76"/>
      <c r="U77" s="76"/>
      <c r="V77" s="76"/>
      <c r="W77" s="76"/>
      <c r="X77" s="76"/>
      <c r="Y77" s="76"/>
      <c r="Z77" s="76"/>
      <c r="AA77" s="76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</row>
    <row r="78" spans="4:42" x14ac:dyDescent="0.4">
      <c r="D78" s="112" t="s">
        <v>149</v>
      </c>
      <c r="E78" s="91" t="s">
        <v>98</v>
      </c>
      <c r="F78" s="93" t="s">
        <v>149</v>
      </c>
      <c r="G78" s="135" t="e">
        <f>$O$51/1000*24*(F$4+F$5)</f>
        <v>#REF!</v>
      </c>
      <c r="H78" s="135" t="e">
        <f t="shared" ref="H78:R78" si="55">$O$51/1000*24*(G$4+G$5)</f>
        <v>#REF!</v>
      </c>
      <c r="I78" s="135" t="e">
        <f t="shared" si="55"/>
        <v>#REF!</v>
      </c>
      <c r="J78" s="135" t="e">
        <f t="shared" si="55"/>
        <v>#REF!</v>
      </c>
      <c r="K78" s="135" t="e">
        <f t="shared" si="55"/>
        <v>#REF!</v>
      </c>
      <c r="L78" s="135" t="e">
        <f t="shared" si="55"/>
        <v>#REF!</v>
      </c>
      <c r="M78" s="135" t="e">
        <f t="shared" si="55"/>
        <v>#REF!</v>
      </c>
      <c r="N78" s="135" t="e">
        <f t="shared" si="55"/>
        <v>#REF!</v>
      </c>
      <c r="O78" s="135" t="e">
        <f t="shared" si="55"/>
        <v>#REF!</v>
      </c>
      <c r="P78" s="135" t="e">
        <f t="shared" si="55"/>
        <v>#REF!</v>
      </c>
      <c r="Q78" s="135" t="e">
        <f t="shared" si="55"/>
        <v>#REF!</v>
      </c>
      <c r="R78" s="136" t="e">
        <f t="shared" si="55"/>
        <v>#REF!</v>
      </c>
      <c r="S78" s="134"/>
      <c r="T78" s="76"/>
      <c r="U78" s="76"/>
      <c r="V78" s="76"/>
      <c r="W78" s="76"/>
      <c r="X78" s="76"/>
      <c r="Y78" s="76"/>
      <c r="Z78" s="76"/>
      <c r="AA78" s="76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</row>
    <row r="79" spans="4:42" ht="19.5" thickBot="1" x14ac:dyDescent="0.45">
      <c r="D79" s="112" t="s">
        <v>150</v>
      </c>
      <c r="E79" s="91" t="s">
        <v>98</v>
      </c>
      <c r="F79" s="96" t="s">
        <v>150</v>
      </c>
      <c r="G79" s="135" t="e">
        <f t="shared" ref="G79:R79" si="56">G77+G78</f>
        <v>#REF!</v>
      </c>
      <c r="H79" s="135" t="e">
        <f t="shared" si="56"/>
        <v>#REF!</v>
      </c>
      <c r="I79" s="135" t="e">
        <f t="shared" si="56"/>
        <v>#REF!</v>
      </c>
      <c r="J79" s="135" t="e">
        <f t="shared" si="56"/>
        <v>#REF!</v>
      </c>
      <c r="K79" s="135" t="e">
        <f t="shared" si="56"/>
        <v>#REF!</v>
      </c>
      <c r="L79" s="135" t="e">
        <f t="shared" si="56"/>
        <v>#REF!</v>
      </c>
      <c r="M79" s="135" t="e">
        <f t="shared" si="56"/>
        <v>#REF!</v>
      </c>
      <c r="N79" s="135" t="e">
        <f t="shared" si="56"/>
        <v>#REF!</v>
      </c>
      <c r="O79" s="135" t="e">
        <f t="shared" si="56"/>
        <v>#REF!</v>
      </c>
      <c r="P79" s="135" t="e">
        <f t="shared" si="56"/>
        <v>#REF!</v>
      </c>
      <c r="Q79" s="135" t="e">
        <f t="shared" si="56"/>
        <v>#REF!</v>
      </c>
      <c r="R79" s="136" t="e">
        <f t="shared" si="56"/>
        <v>#REF!</v>
      </c>
      <c r="S79" s="134" t="e">
        <f>SUM(G79:R79)</f>
        <v>#REF!</v>
      </c>
      <c r="T79" s="76"/>
      <c r="U79" s="76"/>
      <c r="V79" s="76"/>
      <c r="W79" s="76"/>
      <c r="X79" s="76"/>
      <c r="Y79" s="76"/>
      <c r="Z79" s="76"/>
      <c r="AA79" s="76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</row>
    <row r="80" spans="4:42" x14ac:dyDescent="0.4">
      <c r="D80" s="112" t="s">
        <v>148</v>
      </c>
      <c r="E80" s="91" t="s">
        <v>99</v>
      </c>
      <c r="F80" s="93" t="s">
        <v>148</v>
      </c>
      <c r="G80" s="137" t="e">
        <f>$P$50/1000*($C$15^2*F$6+$C$16^2*F$7)</f>
        <v>#REF!</v>
      </c>
      <c r="H80" s="137" t="e">
        <f t="shared" ref="H80:R80" si="57">$P$50/1000*($C$15^2*G$6+$C$16^2*G$7)</f>
        <v>#REF!</v>
      </c>
      <c r="I80" s="137" t="e">
        <f t="shared" si="57"/>
        <v>#REF!</v>
      </c>
      <c r="J80" s="137" t="e">
        <f t="shared" si="57"/>
        <v>#REF!</v>
      </c>
      <c r="K80" s="137" t="e">
        <f t="shared" si="57"/>
        <v>#REF!</v>
      </c>
      <c r="L80" s="137" t="e">
        <f t="shared" si="57"/>
        <v>#REF!</v>
      </c>
      <c r="M80" s="137" t="e">
        <f t="shared" si="57"/>
        <v>#REF!</v>
      </c>
      <c r="N80" s="137" t="e">
        <f t="shared" si="57"/>
        <v>#REF!</v>
      </c>
      <c r="O80" s="137" t="e">
        <f t="shared" si="57"/>
        <v>#REF!</v>
      </c>
      <c r="P80" s="137" t="e">
        <f t="shared" si="57"/>
        <v>#REF!</v>
      </c>
      <c r="Q80" s="137" t="e">
        <f t="shared" si="57"/>
        <v>#REF!</v>
      </c>
      <c r="R80" s="138" t="e">
        <f t="shared" si="57"/>
        <v>#REF!</v>
      </c>
      <c r="S80" s="134"/>
      <c r="T80" s="76"/>
      <c r="U80" s="76"/>
      <c r="V80" s="76"/>
      <c r="W80" s="76"/>
      <c r="X80" s="76"/>
      <c r="Y80" s="76"/>
      <c r="Z80" s="76"/>
      <c r="AA80" s="76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</row>
    <row r="81" spans="4:42" x14ac:dyDescent="0.4">
      <c r="D81" s="112" t="s">
        <v>149</v>
      </c>
      <c r="E81" s="91" t="s">
        <v>99</v>
      </c>
      <c r="F81" s="93" t="s">
        <v>149</v>
      </c>
      <c r="G81" s="135" t="e">
        <f>$P$51/1000*24*(F$4+F$5)</f>
        <v>#REF!</v>
      </c>
      <c r="H81" s="135" t="e">
        <f t="shared" ref="H81:R81" si="58">$P$51/1000*24*(G$4+G$5)</f>
        <v>#REF!</v>
      </c>
      <c r="I81" s="135" t="e">
        <f t="shared" si="58"/>
        <v>#REF!</v>
      </c>
      <c r="J81" s="135" t="e">
        <f t="shared" si="58"/>
        <v>#REF!</v>
      </c>
      <c r="K81" s="135" t="e">
        <f t="shared" si="58"/>
        <v>#REF!</v>
      </c>
      <c r="L81" s="135" t="e">
        <f t="shared" si="58"/>
        <v>#REF!</v>
      </c>
      <c r="M81" s="135" t="e">
        <f t="shared" si="58"/>
        <v>#REF!</v>
      </c>
      <c r="N81" s="135" t="e">
        <f t="shared" si="58"/>
        <v>#REF!</v>
      </c>
      <c r="O81" s="135" t="e">
        <f t="shared" si="58"/>
        <v>#REF!</v>
      </c>
      <c r="P81" s="135" t="e">
        <f t="shared" si="58"/>
        <v>#REF!</v>
      </c>
      <c r="Q81" s="135" t="e">
        <f t="shared" si="58"/>
        <v>#REF!</v>
      </c>
      <c r="R81" s="136" t="e">
        <f t="shared" si="58"/>
        <v>#REF!</v>
      </c>
      <c r="S81" s="134"/>
      <c r="T81" s="76"/>
      <c r="U81" s="76"/>
      <c r="V81" s="76"/>
      <c r="W81" s="76"/>
      <c r="X81" s="76"/>
      <c r="Y81" s="76"/>
      <c r="Z81" s="76"/>
      <c r="AA81" s="76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</row>
    <row r="82" spans="4:42" ht="19.5" thickBot="1" x14ac:dyDescent="0.45">
      <c r="D82" s="112" t="s">
        <v>150</v>
      </c>
      <c r="E82" s="91" t="s">
        <v>99</v>
      </c>
      <c r="F82" s="96" t="s">
        <v>150</v>
      </c>
      <c r="G82" s="135" t="e">
        <f t="shared" ref="G82:R82" si="59">G80+G81</f>
        <v>#REF!</v>
      </c>
      <c r="H82" s="135" t="e">
        <f t="shared" si="59"/>
        <v>#REF!</v>
      </c>
      <c r="I82" s="135" t="e">
        <f t="shared" si="59"/>
        <v>#REF!</v>
      </c>
      <c r="J82" s="135" t="e">
        <f t="shared" si="59"/>
        <v>#REF!</v>
      </c>
      <c r="K82" s="135" t="e">
        <f t="shared" si="59"/>
        <v>#REF!</v>
      </c>
      <c r="L82" s="135" t="e">
        <f t="shared" si="59"/>
        <v>#REF!</v>
      </c>
      <c r="M82" s="135" t="e">
        <f t="shared" si="59"/>
        <v>#REF!</v>
      </c>
      <c r="N82" s="135" t="e">
        <f t="shared" si="59"/>
        <v>#REF!</v>
      </c>
      <c r="O82" s="135" t="e">
        <f t="shared" si="59"/>
        <v>#REF!</v>
      </c>
      <c r="P82" s="135" t="e">
        <f t="shared" si="59"/>
        <v>#REF!</v>
      </c>
      <c r="Q82" s="135" t="e">
        <f t="shared" si="59"/>
        <v>#REF!</v>
      </c>
      <c r="R82" s="136" t="e">
        <f t="shared" si="59"/>
        <v>#REF!</v>
      </c>
      <c r="S82" s="134" t="e">
        <f>SUM(G82:R82)</f>
        <v>#REF!</v>
      </c>
      <c r="T82" s="76"/>
      <c r="U82" s="76"/>
      <c r="V82" s="76"/>
      <c r="W82" s="76"/>
      <c r="X82" s="76"/>
      <c r="Y82" s="76"/>
      <c r="Z82" s="76"/>
      <c r="AA82" s="76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</row>
    <row r="83" spans="4:42" x14ac:dyDescent="0.4">
      <c r="D83" s="112" t="s">
        <v>148</v>
      </c>
      <c r="E83" s="91" t="s">
        <v>100</v>
      </c>
      <c r="F83" s="93" t="s">
        <v>148</v>
      </c>
      <c r="G83" s="137" t="e">
        <f>$Q$50/1000*($C$15^2*F$6+$C$16^2*F$7)</f>
        <v>#REF!</v>
      </c>
      <c r="H83" s="137" t="e">
        <f t="shared" ref="H83:R83" si="60">$Q$50/1000*($C$15^2*G$6+$C$16^2*G$7)</f>
        <v>#REF!</v>
      </c>
      <c r="I83" s="137" t="e">
        <f t="shared" si="60"/>
        <v>#REF!</v>
      </c>
      <c r="J83" s="137" t="e">
        <f t="shared" si="60"/>
        <v>#REF!</v>
      </c>
      <c r="K83" s="137" t="e">
        <f t="shared" si="60"/>
        <v>#REF!</v>
      </c>
      <c r="L83" s="137" t="e">
        <f t="shared" si="60"/>
        <v>#REF!</v>
      </c>
      <c r="M83" s="137" t="e">
        <f t="shared" si="60"/>
        <v>#REF!</v>
      </c>
      <c r="N83" s="137" t="e">
        <f t="shared" si="60"/>
        <v>#REF!</v>
      </c>
      <c r="O83" s="137" t="e">
        <f t="shared" si="60"/>
        <v>#REF!</v>
      </c>
      <c r="P83" s="137" t="e">
        <f t="shared" si="60"/>
        <v>#REF!</v>
      </c>
      <c r="Q83" s="137" t="e">
        <f t="shared" si="60"/>
        <v>#REF!</v>
      </c>
      <c r="R83" s="138" t="e">
        <f t="shared" si="60"/>
        <v>#REF!</v>
      </c>
      <c r="S83" s="134"/>
      <c r="T83" s="76"/>
      <c r="U83" s="76"/>
      <c r="V83" s="76"/>
      <c r="W83" s="76"/>
      <c r="X83" s="76"/>
      <c r="Y83" s="76"/>
      <c r="Z83" s="76"/>
      <c r="AA83" s="76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</row>
    <row r="84" spans="4:42" x14ac:dyDescent="0.4">
      <c r="D84" s="112" t="s">
        <v>149</v>
      </c>
      <c r="E84" s="91" t="s">
        <v>100</v>
      </c>
      <c r="F84" s="93" t="s">
        <v>149</v>
      </c>
      <c r="G84" s="135" t="e">
        <f>$Q$51/1000*24*(F$4+F$5)</f>
        <v>#REF!</v>
      </c>
      <c r="H84" s="135" t="e">
        <f t="shared" ref="H84:R84" si="61">$Q$51/1000*24*(G$4+G$5)</f>
        <v>#REF!</v>
      </c>
      <c r="I84" s="135" t="e">
        <f t="shared" si="61"/>
        <v>#REF!</v>
      </c>
      <c r="J84" s="135" t="e">
        <f t="shared" si="61"/>
        <v>#REF!</v>
      </c>
      <c r="K84" s="135" t="e">
        <f t="shared" si="61"/>
        <v>#REF!</v>
      </c>
      <c r="L84" s="135" t="e">
        <f t="shared" si="61"/>
        <v>#REF!</v>
      </c>
      <c r="M84" s="135" t="e">
        <f t="shared" si="61"/>
        <v>#REF!</v>
      </c>
      <c r="N84" s="135" t="e">
        <f t="shared" si="61"/>
        <v>#REF!</v>
      </c>
      <c r="O84" s="135" t="e">
        <f t="shared" si="61"/>
        <v>#REF!</v>
      </c>
      <c r="P84" s="135" t="e">
        <f t="shared" si="61"/>
        <v>#REF!</v>
      </c>
      <c r="Q84" s="135" t="e">
        <f t="shared" si="61"/>
        <v>#REF!</v>
      </c>
      <c r="R84" s="136" t="e">
        <f t="shared" si="61"/>
        <v>#REF!</v>
      </c>
      <c r="S84" s="134"/>
      <c r="T84" s="76"/>
      <c r="U84" s="76"/>
      <c r="V84" s="76"/>
      <c r="W84" s="76"/>
      <c r="X84" s="76"/>
      <c r="Y84" s="76"/>
      <c r="Z84" s="76"/>
      <c r="AA84" s="76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</row>
    <row r="85" spans="4:42" ht="19.5" thickBot="1" x14ac:dyDescent="0.45">
      <c r="D85" s="112" t="s">
        <v>150</v>
      </c>
      <c r="E85" s="91" t="s">
        <v>100</v>
      </c>
      <c r="F85" s="96" t="s">
        <v>150</v>
      </c>
      <c r="G85" s="135" t="e">
        <f t="shared" ref="G85:R85" si="62">G83+G84</f>
        <v>#REF!</v>
      </c>
      <c r="H85" s="135" t="e">
        <f t="shared" si="62"/>
        <v>#REF!</v>
      </c>
      <c r="I85" s="135" t="e">
        <f t="shared" si="62"/>
        <v>#REF!</v>
      </c>
      <c r="J85" s="135" t="e">
        <f t="shared" si="62"/>
        <v>#REF!</v>
      </c>
      <c r="K85" s="135" t="e">
        <f t="shared" si="62"/>
        <v>#REF!</v>
      </c>
      <c r="L85" s="135" t="e">
        <f t="shared" si="62"/>
        <v>#REF!</v>
      </c>
      <c r="M85" s="135" t="e">
        <f t="shared" si="62"/>
        <v>#REF!</v>
      </c>
      <c r="N85" s="135" t="e">
        <f t="shared" si="62"/>
        <v>#REF!</v>
      </c>
      <c r="O85" s="135" t="e">
        <f t="shared" si="62"/>
        <v>#REF!</v>
      </c>
      <c r="P85" s="135" t="e">
        <f t="shared" si="62"/>
        <v>#REF!</v>
      </c>
      <c r="Q85" s="135" t="e">
        <f t="shared" si="62"/>
        <v>#REF!</v>
      </c>
      <c r="R85" s="136" t="e">
        <f t="shared" si="62"/>
        <v>#REF!</v>
      </c>
      <c r="S85" s="134" t="e">
        <f>SUM(G85:R85)</f>
        <v>#REF!</v>
      </c>
      <c r="T85" s="76"/>
      <c r="U85" s="76"/>
      <c r="V85" s="76"/>
      <c r="W85" s="76"/>
      <c r="X85" s="76"/>
      <c r="Y85" s="76"/>
      <c r="Z85" s="76"/>
      <c r="AA85" s="76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</row>
    <row r="86" spans="4:42" x14ac:dyDescent="0.4">
      <c r="D86" s="112" t="s">
        <v>148</v>
      </c>
      <c r="E86" s="91" t="s">
        <v>101</v>
      </c>
      <c r="F86" s="93" t="s">
        <v>148</v>
      </c>
      <c r="G86" s="137" t="e">
        <f>$R$50/1000*($C$15^2*F$6+$C$16^2*F$7)</f>
        <v>#REF!</v>
      </c>
      <c r="H86" s="137" t="e">
        <f t="shared" ref="H86:R86" si="63">$R$50/1000*($C$15^2*G$6+$C$16^2*G$7)</f>
        <v>#REF!</v>
      </c>
      <c r="I86" s="137" t="e">
        <f t="shared" si="63"/>
        <v>#REF!</v>
      </c>
      <c r="J86" s="137" t="e">
        <f t="shared" si="63"/>
        <v>#REF!</v>
      </c>
      <c r="K86" s="137" t="e">
        <f t="shared" si="63"/>
        <v>#REF!</v>
      </c>
      <c r="L86" s="137" t="e">
        <f t="shared" si="63"/>
        <v>#REF!</v>
      </c>
      <c r="M86" s="137" t="e">
        <f t="shared" si="63"/>
        <v>#REF!</v>
      </c>
      <c r="N86" s="137" t="e">
        <f t="shared" si="63"/>
        <v>#REF!</v>
      </c>
      <c r="O86" s="137" t="e">
        <f t="shared" si="63"/>
        <v>#REF!</v>
      </c>
      <c r="P86" s="137" t="e">
        <f t="shared" si="63"/>
        <v>#REF!</v>
      </c>
      <c r="Q86" s="137" t="e">
        <f t="shared" si="63"/>
        <v>#REF!</v>
      </c>
      <c r="R86" s="138" t="e">
        <f t="shared" si="63"/>
        <v>#REF!</v>
      </c>
      <c r="S86" s="134"/>
      <c r="T86" s="76"/>
      <c r="U86" s="76"/>
      <c r="V86" s="76"/>
      <c r="W86" s="76"/>
      <c r="X86" s="76"/>
      <c r="Y86" s="76"/>
      <c r="Z86" s="76"/>
      <c r="AA86" s="76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</row>
    <row r="87" spans="4:42" x14ac:dyDescent="0.4">
      <c r="D87" s="112" t="s">
        <v>149</v>
      </c>
      <c r="E87" s="91" t="s">
        <v>101</v>
      </c>
      <c r="F87" s="93" t="s">
        <v>149</v>
      </c>
      <c r="G87" s="135" t="e">
        <f>$R$51/1000*24*(F$4+F$5)</f>
        <v>#REF!</v>
      </c>
      <c r="H87" s="135" t="e">
        <f t="shared" ref="H87:R87" si="64">$R$51/1000*24*(G$4+G$5)</f>
        <v>#REF!</v>
      </c>
      <c r="I87" s="135" t="e">
        <f t="shared" si="64"/>
        <v>#REF!</v>
      </c>
      <c r="J87" s="135" t="e">
        <f t="shared" si="64"/>
        <v>#REF!</v>
      </c>
      <c r="K87" s="135" t="e">
        <f t="shared" si="64"/>
        <v>#REF!</v>
      </c>
      <c r="L87" s="135" t="e">
        <f t="shared" si="64"/>
        <v>#REF!</v>
      </c>
      <c r="M87" s="135" t="e">
        <f t="shared" si="64"/>
        <v>#REF!</v>
      </c>
      <c r="N87" s="135" t="e">
        <f t="shared" si="64"/>
        <v>#REF!</v>
      </c>
      <c r="O87" s="135" t="e">
        <f t="shared" si="64"/>
        <v>#REF!</v>
      </c>
      <c r="P87" s="135" t="e">
        <f t="shared" si="64"/>
        <v>#REF!</v>
      </c>
      <c r="Q87" s="135" t="e">
        <f t="shared" si="64"/>
        <v>#REF!</v>
      </c>
      <c r="R87" s="136" t="e">
        <f t="shared" si="64"/>
        <v>#REF!</v>
      </c>
      <c r="S87" s="134"/>
      <c r="T87" s="76"/>
      <c r="U87" s="76"/>
      <c r="V87" s="76"/>
      <c r="W87" s="76"/>
      <c r="X87" s="76"/>
      <c r="Y87" s="76"/>
      <c r="Z87" s="76"/>
      <c r="AA87" s="76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</row>
    <row r="88" spans="4:42" ht="19.5" thickBot="1" x14ac:dyDescent="0.45">
      <c r="D88" s="112" t="s">
        <v>150</v>
      </c>
      <c r="E88" s="91" t="s">
        <v>101</v>
      </c>
      <c r="F88" s="96" t="s">
        <v>150</v>
      </c>
      <c r="G88" s="135" t="e">
        <f t="shared" ref="G88:R88" si="65">G86+G87</f>
        <v>#REF!</v>
      </c>
      <c r="H88" s="135" t="e">
        <f t="shared" si="65"/>
        <v>#REF!</v>
      </c>
      <c r="I88" s="135" t="e">
        <f t="shared" si="65"/>
        <v>#REF!</v>
      </c>
      <c r="J88" s="135" t="e">
        <f t="shared" si="65"/>
        <v>#REF!</v>
      </c>
      <c r="K88" s="135" t="e">
        <f t="shared" si="65"/>
        <v>#REF!</v>
      </c>
      <c r="L88" s="135" t="e">
        <f t="shared" si="65"/>
        <v>#REF!</v>
      </c>
      <c r="M88" s="135" t="e">
        <f t="shared" si="65"/>
        <v>#REF!</v>
      </c>
      <c r="N88" s="135" t="e">
        <f t="shared" si="65"/>
        <v>#REF!</v>
      </c>
      <c r="O88" s="135" t="e">
        <f t="shared" si="65"/>
        <v>#REF!</v>
      </c>
      <c r="P88" s="135" t="e">
        <f t="shared" si="65"/>
        <v>#REF!</v>
      </c>
      <c r="Q88" s="135" t="e">
        <f t="shared" si="65"/>
        <v>#REF!</v>
      </c>
      <c r="R88" s="136" t="e">
        <f t="shared" si="65"/>
        <v>#REF!</v>
      </c>
      <c r="S88" s="134" t="e">
        <f>SUM(G88:R88)</f>
        <v>#REF!</v>
      </c>
      <c r="T88" s="76"/>
      <c r="U88" s="76"/>
      <c r="V88" s="76"/>
      <c r="W88" s="76"/>
      <c r="X88" s="76"/>
      <c r="Y88" s="76"/>
      <c r="Z88" s="76"/>
      <c r="AA88" s="76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</row>
    <row r="89" spans="4:42" x14ac:dyDescent="0.4">
      <c r="D89" s="112" t="s">
        <v>148</v>
      </c>
      <c r="E89" s="91" t="s">
        <v>102</v>
      </c>
      <c r="F89" s="93" t="s">
        <v>148</v>
      </c>
      <c r="G89" s="137" t="e">
        <f>$S$50/1000*($C$15^2*F$6+$C$16^2*F$7)</f>
        <v>#REF!</v>
      </c>
      <c r="H89" s="137" t="e">
        <f t="shared" ref="H89:R89" si="66">$S$50/1000*($C$15^2*G$6+$C$16^2*G$7)</f>
        <v>#REF!</v>
      </c>
      <c r="I89" s="137" t="e">
        <f t="shared" si="66"/>
        <v>#REF!</v>
      </c>
      <c r="J89" s="137" t="e">
        <f t="shared" si="66"/>
        <v>#REF!</v>
      </c>
      <c r="K89" s="137" t="e">
        <f t="shared" si="66"/>
        <v>#REF!</v>
      </c>
      <c r="L89" s="137" t="e">
        <f t="shared" si="66"/>
        <v>#REF!</v>
      </c>
      <c r="M89" s="137" t="e">
        <f t="shared" si="66"/>
        <v>#REF!</v>
      </c>
      <c r="N89" s="137" t="e">
        <f t="shared" si="66"/>
        <v>#REF!</v>
      </c>
      <c r="O89" s="137" t="e">
        <f t="shared" si="66"/>
        <v>#REF!</v>
      </c>
      <c r="P89" s="137" t="e">
        <f t="shared" si="66"/>
        <v>#REF!</v>
      </c>
      <c r="Q89" s="137" t="e">
        <f t="shared" si="66"/>
        <v>#REF!</v>
      </c>
      <c r="R89" s="138" t="e">
        <f t="shared" si="66"/>
        <v>#REF!</v>
      </c>
      <c r="S89" s="134"/>
      <c r="T89" s="76"/>
      <c r="U89" s="76"/>
      <c r="V89" s="76"/>
      <c r="W89" s="76"/>
      <c r="X89" s="76"/>
      <c r="Y89" s="76"/>
      <c r="Z89" s="76"/>
      <c r="AA89" s="76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</row>
    <row r="90" spans="4:42" x14ac:dyDescent="0.4">
      <c r="D90" s="112" t="s">
        <v>149</v>
      </c>
      <c r="E90" s="91" t="s">
        <v>102</v>
      </c>
      <c r="F90" s="93" t="s">
        <v>149</v>
      </c>
      <c r="G90" s="135" t="e">
        <f>$S$51/1000*24*(F$4+F$5)</f>
        <v>#REF!</v>
      </c>
      <c r="H90" s="135" t="e">
        <f t="shared" ref="H90:R90" si="67">$S$51/1000*24*(G$4+G$5)</f>
        <v>#REF!</v>
      </c>
      <c r="I90" s="135" t="e">
        <f t="shared" si="67"/>
        <v>#REF!</v>
      </c>
      <c r="J90" s="135" t="e">
        <f t="shared" si="67"/>
        <v>#REF!</v>
      </c>
      <c r="K90" s="135" t="e">
        <f t="shared" si="67"/>
        <v>#REF!</v>
      </c>
      <c r="L90" s="135" t="e">
        <f t="shared" si="67"/>
        <v>#REF!</v>
      </c>
      <c r="M90" s="135" t="e">
        <f t="shared" si="67"/>
        <v>#REF!</v>
      </c>
      <c r="N90" s="135" t="e">
        <f t="shared" si="67"/>
        <v>#REF!</v>
      </c>
      <c r="O90" s="135" t="e">
        <f t="shared" si="67"/>
        <v>#REF!</v>
      </c>
      <c r="P90" s="135" t="e">
        <f t="shared" si="67"/>
        <v>#REF!</v>
      </c>
      <c r="Q90" s="135" t="e">
        <f t="shared" si="67"/>
        <v>#REF!</v>
      </c>
      <c r="R90" s="136" t="e">
        <f t="shared" si="67"/>
        <v>#REF!</v>
      </c>
      <c r="S90" s="134"/>
      <c r="T90" s="76"/>
      <c r="U90" s="76"/>
      <c r="V90" s="76"/>
      <c r="W90" s="76"/>
      <c r="X90" s="76"/>
      <c r="Y90" s="76"/>
      <c r="Z90" s="76"/>
      <c r="AA90" s="76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</row>
    <row r="91" spans="4:42" ht="19.5" thickBot="1" x14ac:dyDescent="0.45">
      <c r="D91" s="112" t="s">
        <v>150</v>
      </c>
      <c r="E91" s="91" t="s">
        <v>102</v>
      </c>
      <c r="F91" s="96" t="s">
        <v>150</v>
      </c>
      <c r="G91" s="135" t="e">
        <f t="shared" ref="G91:R91" si="68">G89+G90</f>
        <v>#REF!</v>
      </c>
      <c r="H91" s="135" t="e">
        <f t="shared" si="68"/>
        <v>#REF!</v>
      </c>
      <c r="I91" s="135" t="e">
        <f t="shared" si="68"/>
        <v>#REF!</v>
      </c>
      <c r="J91" s="135" t="e">
        <f t="shared" si="68"/>
        <v>#REF!</v>
      </c>
      <c r="K91" s="135" t="e">
        <f t="shared" si="68"/>
        <v>#REF!</v>
      </c>
      <c r="L91" s="135" t="e">
        <f t="shared" si="68"/>
        <v>#REF!</v>
      </c>
      <c r="M91" s="135" t="e">
        <f t="shared" si="68"/>
        <v>#REF!</v>
      </c>
      <c r="N91" s="135" t="e">
        <f t="shared" si="68"/>
        <v>#REF!</v>
      </c>
      <c r="O91" s="135" t="e">
        <f t="shared" si="68"/>
        <v>#REF!</v>
      </c>
      <c r="P91" s="135" t="e">
        <f t="shared" si="68"/>
        <v>#REF!</v>
      </c>
      <c r="Q91" s="135" t="e">
        <f t="shared" si="68"/>
        <v>#REF!</v>
      </c>
      <c r="R91" s="136" t="e">
        <f t="shared" si="68"/>
        <v>#REF!</v>
      </c>
      <c r="S91" s="134" t="e">
        <f>SUM(G91:R91)</f>
        <v>#REF!</v>
      </c>
      <c r="T91" s="76"/>
      <c r="U91" s="76"/>
      <c r="V91" s="76"/>
      <c r="W91" s="76"/>
      <c r="X91" s="76"/>
      <c r="Y91" s="76"/>
      <c r="Z91" s="76"/>
      <c r="AA91" s="76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</row>
    <row r="92" spans="4:42" x14ac:dyDescent="0.4">
      <c r="D92" s="112" t="s">
        <v>148</v>
      </c>
      <c r="E92" s="91" t="s">
        <v>103</v>
      </c>
      <c r="F92" s="93" t="s">
        <v>148</v>
      </c>
      <c r="G92" s="137" t="e">
        <f>$T$50/1000*($C$15^2*F$6+$C$16^2*F$7)</f>
        <v>#REF!</v>
      </c>
      <c r="H92" s="137" t="e">
        <f t="shared" ref="H92:R92" si="69">$T$50/1000*($C$15^2*G$6+$C$16^2*G$7)</f>
        <v>#REF!</v>
      </c>
      <c r="I92" s="137" t="e">
        <f t="shared" si="69"/>
        <v>#REF!</v>
      </c>
      <c r="J92" s="137" t="e">
        <f t="shared" si="69"/>
        <v>#REF!</v>
      </c>
      <c r="K92" s="137" t="e">
        <f t="shared" si="69"/>
        <v>#REF!</v>
      </c>
      <c r="L92" s="137" t="e">
        <f t="shared" si="69"/>
        <v>#REF!</v>
      </c>
      <c r="M92" s="137" t="e">
        <f t="shared" si="69"/>
        <v>#REF!</v>
      </c>
      <c r="N92" s="137" t="e">
        <f t="shared" si="69"/>
        <v>#REF!</v>
      </c>
      <c r="O92" s="137" t="e">
        <f t="shared" si="69"/>
        <v>#REF!</v>
      </c>
      <c r="P92" s="137" t="e">
        <f t="shared" si="69"/>
        <v>#REF!</v>
      </c>
      <c r="Q92" s="137" t="e">
        <f t="shared" si="69"/>
        <v>#REF!</v>
      </c>
      <c r="R92" s="138" t="e">
        <f t="shared" si="69"/>
        <v>#REF!</v>
      </c>
      <c r="S92" s="134"/>
      <c r="T92" s="76"/>
      <c r="U92" s="76"/>
      <c r="V92" s="76"/>
      <c r="W92" s="76"/>
      <c r="X92" s="76"/>
      <c r="Y92" s="76"/>
      <c r="Z92" s="76"/>
      <c r="AA92" s="76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</row>
    <row r="93" spans="4:42" x14ac:dyDescent="0.4">
      <c r="D93" s="112" t="s">
        <v>149</v>
      </c>
      <c r="E93" s="91" t="s">
        <v>103</v>
      </c>
      <c r="F93" s="93" t="s">
        <v>149</v>
      </c>
      <c r="G93" s="135" t="e">
        <f>$T$51/1000*24*(F$4+F$5)</f>
        <v>#REF!</v>
      </c>
      <c r="H93" s="135" t="e">
        <f t="shared" ref="H93:R93" si="70">$T$51/1000*24*(G$4+G$5)</f>
        <v>#REF!</v>
      </c>
      <c r="I93" s="135" t="e">
        <f t="shared" si="70"/>
        <v>#REF!</v>
      </c>
      <c r="J93" s="135" t="e">
        <f t="shared" si="70"/>
        <v>#REF!</v>
      </c>
      <c r="K93" s="135" t="e">
        <f t="shared" si="70"/>
        <v>#REF!</v>
      </c>
      <c r="L93" s="135" t="e">
        <f t="shared" si="70"/>
        <v>#REF!</v>
      </c>
      <c r="M93" s="135" t="e">
        <f t="shared" si="70"/>
        <v>#REF!</v>
      </c>
      <c r="N93" s="135" t="e">
        <f t="shared" si="70"/>
        <v>#REF!</v>
      </c>
      <c r="O93" s="135" t="e">
        <f t="shared" si="70"/>
        <v>#REF!</v>
      </c>
      <c r="P93" s="135" t="e">
        <f t="shared" si="70"/>
        <v>#REF!</v>
      </c>
      <c r="Q93" s="135" t="e">
        <f t="shared" si="70"/>
        <v>#REF!</v>
      </c>
      <c r="R93" s="136" t="e">
        <f t="shared" si="70"/>
        <v>#REF!</v>
      </c>
      <c r="S93" s="134"/>
      <c r="T93" s="76"/>
      <c r="U93" s="76"/>
      <c r="V93" s="76"/>
      <c r="W93" s="76"/>
      <c r="X93" s="76"/>
      <c r="Y93" s="76"/>
      <c r="Z93" s="76"/>
      <c r="AA93" s="76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</row>
    <row r="94" spans="4:42" ht="19.5" thickBot="1" x14ac:dyDescent="0.45">
      <c r="D94" s="112" t="s">
        <v>150</v>
      </c>
      <c r="E94" s="91" t="s">
        <v>103</v>
      </c>
      <c r="F94" s="96" t="s">
        <v>150</v>
      </c>
      <c r="G94" s="135" t="e">
        <f t="shared" ref="G94:R94" si="71">G92+G93</f>
        <v>#REF!</v>
      </c>
      <c r="H94" s="135" t="e">
        <f t="shared" si="71"/>
        <v>#REF!</v>
      </c>
      <c r="I94" s="135" t="e">
        <f t="shared" si="71"/>
        <v>#REF!</v>
      </c>
      <c r="J94" s="135" t="e">
        <f t="shared" si="71"/>
        <v>#REF!</v>
      </c>
      <c r="K94" s="135" t="e">
        <f t="shared" si="71"/>
        <v>#REF!</v>
      </c>
      <c r="L94" s="135" t="e">
        <f t="shared" si="71"/>
        <v>#REF!</v>
      </c>
      <c r="M94" s="135" t="e">
        <f t="shared" si="71"/>
        <v>#REF!</v>
      </c>
      <c r="N94" s="135" t="e">
        <f t="shared" si="71"/>
        <v>#REF!</v>
      </c>
      <c r="O94" s="135" t="e">
        <f t="shared" si="71"/>
        <v>#REF!</v>
      </c>
      <c r="P94" s="135" t="e">
        <f t="shared" si="71"/>
        <v>#REF!</v>
      </c>
      <c r="Q94" s="135" t="e">
        <f t="shared" si="71"/>
        <v>#REF!</v>
      </c>
      <c r="R94" s="136" t="e">
        <f t="shared" si="71"/>
        <v>#REF!</v>
      </c>
      <c r="S94" s="134" t="e">
        <f>SUM(G94:R94)</f>
        <v>#REF!</v>
      </c>
      <c r="T94" s="76"/>
      <c r="U94" s="76"/>
      <c r="V94" s="76"/>
      <c r="W94" s="76"/>
      <c r="X94" s="76"/>
      <c r="Y94" s="76"/>
      <c r="Z94" s="76"/>
      <c r="AA94" s="76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</row>
    <row r="95" spans="4:42" x14ac:dyDescent="0.4">
      <c r="D95" s="112" t="s">
        <v>148</v>
      </c>
      <c r="E95" s="91" t="s">
        <v>104</v>
      </c>
      <c r="F95" s="93" t="s">
        <v>148</v>
      </c>
      <c r="G95" s="137" t="e">
        <f>$U$50/1000*($C$15^2*F$6+$C$16^2*F$7)</f>
        <v>#REF!</v>
      </c>
      <c r="H95" s="137" t="e">
        <f t="shared" ref="H95:R95" si="72">$U$50/1000*($C$15^2*G$6+$C$16^2*G$7)</f>
        <v>#REF!</v>
      </c>
      <c r="I95" s="137" t="e">
        <f t="shared" si="72"/>
        <v>#REF!</v>
      </c>
      <c r="J95" s="137" t="e">
        <f t="shared" si="72"/>
        <v>#REF!</v>
      </c>
      <c r="K95" s="137" t="e">
        <f t="shared" si="72"/>
        <v>#REF!</v>
      </c>
      <c r="L95" s="137" t="e">
        <f t="shared" si="72"/>
        <v>#REF!</v>
      </c>
      <c r="M95" s="137" t="e">
        <f t="shared" si="72"/>
        <v>#REF!</v>
      </c>
      <c r="N95" s="137" t="e">
        <f t="shared" si="72"/>
        <v>#REF!</v>
      </c>
      <c r="O95" s="137" t="e">
        <f t="shared" si="72"/>
        <v>#REF!</v>
      </c>
      <c r="P95" s="137" t="e">
        <f t="shared" si="72"/>
        <v>#REF!</v>
      </c>
      <c r="Q95" s="137" t="e">
        <f t="shared" si="72"/>
        <v>#REF!</v>
      </c>
      <c r="R95" s="138" t="e">
        <f t="shared" si="72"/>
        <v>#REF!</v>
      </c>
      <c r="S95" s="134"/>
      <c r="T95" s="76"/>
      <c r="U95" s="76"/>
      <c r="V95" s="76"/>
      <c r="W95" s="76"/>
      <c r="X95" s="76"/>
      <c r="Y95" s="76"/>
      <c r="Z95" s="76"/>
      <c r="AA95" s="76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</row>
    <row r="96" spans="4:42" x14ac:dyDescent="0.4">
      <c r="D96" s="112" t="s">
        <v>149</v>
      </c>
      <c r="E96" s="91" t="s">
        <v>104</v>
      </c>
      <c r="F96" s="93" t="s">
        <v>149</v>
      </c>
      <c r="G96" s="135" t="e">
        <f>$U$51/1000*24*(F$4+F$5)</f>
        <v>#REF!</v>
      </c>
      <c r="H96" s="135" t="e">
        <f t="shared" ref="H96:R96" si="73">$U$51/1000*24*(G$4+G$5)</f>
        <v>#REF!</v>
      </c>
      <c r="I96" s="135" t="e">
        <f t="shared" si="73"/>
        <v>#REF!</v>
      </c>
      <c r="J96" s="135" t="e">
        <f t="shared" si="73"/>
        <v>#REF!</v>
      </c>
      <c r="K96" s="135" t="e">
        <f t="shared" si="73"/>
        <v>#REF!</v>
      </c>
      <c r="L96" s="135" t="e">
        <f t="shared" si="73"/>
        <v>#REF!</v>
      </c>
      <c r="M96" s="135" t="e">
        <f t="shared" si="73"/>
        <v>#REF!</v>
      </c>
      <c r="N96" s="135" t="e">
        <f t="shared" si="73"/>
        <v>#REF!</v>
      </c>
      <c r="O96" s="135" t="e">
        <f t="shared" si="73"/>
        <v>#REF!</v>
      </c>
      <c r="P96" s="135" t="e">
        <f t="shared" si="73"/>
        <v>#REF!</v>
      </c>
      <c r="Q96" s="135" t="e">
        <f t="shared" si="73"/>
        <v>#REF!</v>
      </c>
      <c r="R96" s="136" t="e">
        <f t="shared" si="73"/>
        <v>#REF!</v>
      </c>
      <c r="S96" s="134"/>
      <c r="T96" s="76"/>
      <c r="U96" s="76"/>
      <c r="V96" s="76"/>
      <c r="W96" s="76"/>
      <c r="X96" s="76"/>
      <c r="Y96" s="76"/>
      <c r="Z96" s="76"/>
      <c r="AA96" s="76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</row>
    <row r="97" spans="4:42" ht="19.5" thickBot="1" x14ac:dyDescent="0.45">
      <c r="D97" s="112" t="s">
        <v>150</v>
      </c>
      <c r="E97" s="91" t="s">
        <v>104</v>
      </c>
      <c r="F97" s="96" t="s">
        <v>150</v>
      </c>
      <c r="G97" s="135" t="e">
        <f t="shared" ref="G97:R97" si="74">G95+G96</f>
        <v>#REF!</v>
      </c>
      <c r="H97" s="135" t="e">
        <f t="shared" si="74"/>
        <v>#REF!</v>
      </c>
      <c r="I97" s="135" t="e">
        <f t="shared" si="74"/>
        <v>#REF!</v>
      </c>
      <c r="J97" s="135" t="e">
        <f t="shared" si="74"/>
        <v>#REF!</v>
      </c>
      <c r="K97" s="135" t="e">
        <f t="shared" si="74"/>
        <v>#REF!</v>
      </c>
      <c r="L97" s="135" t="e">
        <f t="shared" si="74"/>
        <v>#REF!</v>
      </c>
      <c r="M97" s="135" t="e">
        <f t="shared" si="74"/>
        <v>#REF!</v>
      </c>
      <c r="N97" s="135" t="e">
        <f t="shared" si="74"/>
        <v>#REF!</v>
      </c>
      <c r="O97" s="135" t="e">
        <f t="shared" si="74"/>
        <v>#REF!</v>
      </c>
      <c r="P97" s="135" t="e">
        <f t="shared" si="74"/>
        <v>#REF!</v>
      </c>
      <c r="Q97" s="135" t="e">
        <f t="shared" si="74"/>
        <v>#REF!</v>
      </c>
      <c r="R97" s="136" t="e">
        <f t="shared" si="74"/>
        <v>#REF!</v>
      </c>
      <c r="S97" s="134" t="e">
        <f>SUM(G97:R97)</f>
        <v>#REF!</v>
      </c>
      <c r="T97" s="76"/>
      <c r="U97" s="76"/>
      <c r="V97" s="76"/>
      <c r="W97" s="76"/>
      <c r="X97" s="76"/>
      <c r="Y97" s="76"/>
      <c r="Z97" s="76"/>
      <c r="AA97" s="76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</row>
    <row r="98" spans="4:42" x14ac:dyDescent="0.4">
      <c r="D98" s="112" t="s">
        <v>148</v>
      </c>
      <c r="E98" s="91" t="s">
        <v>105</v>
      </c>
      <c r="F98" s="93" t="s">
        <v>148</v>
      </c>
      <c r="G98" s="137" t="e">
        <f>$V$50/1000*($C$15^2*F$6+$C$16^2*F$7)</f>
        <v>#REF!</v>
      </c>
      <c r="H98" s="137" t="e">
        <f t="shared" ref="H98:R98" si="75">$V$50/1000*($C$15^2*G$6+$C$16^2*G$7)</f>
        <v>#REF!</v>
      </c>
      <c r="I98" s="137" t="e">
        <f t="shared" si="75"/>
        <v>#REF!</v>
      </c>
      <c r="J98" s="137" t="e">
        <f t="shared" si="75"/>
        <v>#REF!</v>
      </c>
      <c r="K98" s="137" t="e">
        <f t="shared" si="75"/>
        <v>#REF!</v>
      </c>
      <c r="L98" s="137" t="e">
        <f t="shared" si="75"/>
        <v>#REF!</v>
      </c>
      <c r="M98" s="137" t="e">
        <f t="shared" si="75"/>
        <v>#REF!</v>
      </c>
      <c r="N98" s="137" t="e">
        <f t="shared" si="75"/>
        <v>#REF!</v>
      </c>
      <c r="O98" s="137" t="e">
        <f t="shared" si="75"/>
        <v>#REF!</v>
      </c>
      <c r="P98" s="137" t="e">
        <f t="shared" si="75"/>
        <v>#REF!</v>
      </c>
      <c r="Q98" s="137" t="e">
        <f t="shared" si="75"/>
        <v>#REF!</v>
      </c>
      <c r="R98" s="138" t="e">
        <f t="shared" si="75"/>
        <v>#REF!</v>
      </c>
      <c r="S98" s="134"/>
      <c r="T98" s="76"/>
      <c r="U98" s="76"/>
      <c r="V98" s="76"/>
      <c r="W98" s="76"/>
      <c r="X98" s="76"/>
      <c r="Y98" s="76"/>
      <c r="Z98" s="76"/>
      <c r="AA98" s="76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</row>
    <row r="99" spans="4:42" x14ac:dyDescent="0.4">
      <c r="D99" s="112" t="s">
        <v>149</v>
      </c>
      <c r="E99" s="91" t="s">
        <v>105</v>
      </c>
      <c r="F99" s="93" t="s">
        <v>149</v>
      </c>
      <c r="G99" s="135" t="e">
        <f>$V$51/1000*24*(F$4+F$5)</f>
        <v>#REF!</v>
      </c>
      <c r="H99" s="135" t="e">
        <f t="shared" ref="H99:R99" si="76">$V$51/1000*24*(G$4+G$5)</f>
        <v>#REF!</v>
      </c>
      <c r="I99" s="135" t="e">
        <f t="shared" si="76"/>
        <v>#REF!</v>
      </c>
      <c r="J99" s="135" t="e">
        <f t="shared" si="76"/>
        <v>#REF!</v>
      </c>
      <c r="K99" s="135" t="e">
        <f t="shared" si="76"/>
        <v>#REF!</v>
      </c>
      <c r="L99" s="135" t="e">
        <f t="shared" si="76"/>
        <v>#REF!</v>
      </c>
      <c r="M99" s="135" t="e">
        <f t="shared" si="76"/>
        <v>#REF!</v>
      </c>
      <c r="N99" s="135" t="e">
        <f t="shared" si="76"/>
        <v>#REF!</v>
      </c>
      <c r="O99" s="135" t="e">
        <f t="shared" si="76"/>
        <v>#REF!</v>
      </c>
      <c r="P99" s="135" t="e">
        <f t="shared" si="76"/>
        <v>#REF!</v>
      </c>
      <c r="Q99" s="135" t="e">
        <f t="shared" si="76"/>
        <v>#REF!</v>
      </c>
      <c r="R99" s="136" t="e">
        <f t="shared" si="76"/>
        <v>#REF!</v>
      </c>
      <c r="S99" s="134"/>
      <c r="T99" s="76"/>
      <c r="U99" s="76"/>
      <c r="V99" s="76"/>
      <c r="W99" s="76"/>
      <c r="X99" s="76"/>
      <c r="Y99" s="76"/>
      <c r="Z99" s="76"/>
      <c r="AA99" s="76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</row>
    <row r="100" spans="4:42" ht="19.5" thickBot="1" x14ac:dyDescent="0.45">
      <c r="D100" s="112" t="s">
        <v>150</v>
      </c>
      <c r="E100" s="91" t="s">
        <v>105</v>
      </c>
      <c r="F100" s="96" t="s">
        <v>150</v>
      </c>
      <c r="G100" s="135" t="e">
        <f t="shared" ref="G100:R100" si="77">G98+G99</f>
        <v>#REF!</v>
      </c>
      <c r="H100" s="135" t="e">
        <f t="shared" si="77"/>
        <v>#REF!</v>
      </c>
      <c r="I100" s="135" t="e">
        <f t="shared" si="77"/>
        <v>#REF!</v>
      </c>
      <c r="J100" s="135" t="e">
        <f t="shared" si="77"/>
        <v>#REF!</v>
      </c>
      <c r="K100" s="135" t="e">
        <f t="shared" si="77"/>
        <v>#REF!</v>
      </c>
      <c r="L100" s="135" t="e">
        <f t="shared" si="77"/>
        <v>#REF!</v>
      </c>
      <c r="M100" s="135" t="e">
        <f t="shared" si="77"/>
        <v>#REF!</v>
      </c>
      <c r="N100" s="135" t="e">
        <f t="shared" si="77"/>
        <v>#REF!</v>
      </c>
      <c r="O100" s="135" t="e">
        <f t="shared" si="77"/>
        <v>#REF!</v>
      </c>
      <c r="P100" s="135" t="e">
        <f t="shared" si="77"/>
        <v>#REF!</v>
      </c>
      <c r="Q100" s="135" t="e">
        <f t="shared" si="77"/>
        <v>#REF!</v>
      </c>
      <c r="R100" s="136" t="e">
        <f t="shared" si="77"/>
        <v>#REF!</v>
      </c>
      <c r="S100" s="134" t="e">
        <f>SUM(G100:R100)</f>
        <v>#REF!</v>
      </c>
      <c r="T100" s="76"/>
      <c r="U100" s="76"/>
      <c r="V100" s="76"/>
      <c r="W100" s="76"/>
      <c r="X100" s="76"/>
      <c r="Y100" s="76"/>
      <c r="Z100" s="76"/>
      <c r="AA100" s="76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</row>
    <row r="101" spans="4:42" x14ac:dyDescent="0.4">
      <c r="D101" s="112" t="s">
        <v>148</v>
      </c>
      <c r="E101" s="91" t="s">
        <v>106</v>
      </c>
      <c r="F101" s="93" t="s">
        <v>148</v>
      </c>
      <c r="G101" s="137" t="e">
        <f>$W$50/1000*($C$15^2*F$6+$C$16^2*F$7)</f>
        <v>#REF!</v>
      </c>
      <c r="H101" s="137" t="e">
        <f t="shared" ref="H101:R101" si="78">$W$50/1000*($C$15^2*G$6+$C$16^2*G$7)</f>
        <v>#REF!</v>
      </c>
      <c r="I101" s="137" t="e">
        <f t="shared" si="78"/>
        <v>#REF!</v>
      </c>
      <c r="J101" s="137" t="e">
        <f t="shared" si="78"/>
        <v>#REF!</v>
      </c>
      <c r="K101" s="137" t="e">
        <f t="shared" si="78"/>
        <v>#REF!</v>
      </c>
      <c r="L101" s="137" t="e">
        <f t="shared" si="78"/>
        <v>#REF!</v>
      </c>
      <c r="M101" s="137" t="e">
        <f t="shared" si="78"/>
        <v>#REF!</v>
      </c>
      <c r="N101" s="137" t="e">
        <f t="shared" si="78"/>
        <v>#REF!</v>
      </c>
      <c r="O101" s="137" t="e">
        <f t="shared" si="78"/>
        <v>#REF!</v>
      </c>
      <c r="P101" s="137" t="e">
        <f t="shared" si="78"/>
        <v>#REF!</v>
      </c>
      <c r="Q101" s="137" t="e">
        <f t="shared" si="78"/>
        <v>#REF!</v>
      </c>
      <c r="R101" s="138" t="e">
        <f t="shared" si="78"/>
        <v>#REF!</v>
      </c>
      <c r="S101" s="134"/>
      <c r="T101" s="76"/>
      <c r="U101" s="76"/>
      <c r="V101" s="76"/>
      <c r="W101" s="76"/>
      <c r="X101" s="76"/>
      <c r="Y101" s="76"/>
      <c r="Z101" s="76"/>
      <c r="AA101" s="76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</row>
    <row r="102" spans="4:42" x14ac:dyDescent="0.4">
      <c r="D102" s="112" t="s">
        <v>149</v>
      </c>
      <c r="E102" s="91" t="s">
        <v>106</v>
      </c>
      <c r="F102" s="93" t="s">
        <v>149</v>
      </c>
      <c r="G102" s="135" t="e">
        <f>$W$51/1000*24*(F$4+F$5)</f>
        <v>#REF!</v>
      </c>
      <c r="H102" s="135" t="e">
        <f t="shared" ref="H102:R102" si="79">$W$51/1000*24*(G$4+G$5)</f>
        <v>#REF!</v>
      </c>
      <c r="I102" s="135" t="e">
        <f t="shared" si="79"/>
        <v>#REF!</v>
      </c>
      <c r="J102" s="135" t="e">
        <f t="shared" si="79"/>
        <v>#REF!</v>
      </c>
      <c r="K102" s="135" t="e">
        <f t="shared" si="79"/>
        <v>#REF!</v>
      </c>
      <c r="L102" s="135" t="e">
        <f t="shared" si="79"/>
        <v>#REF!</v>
      </c>
      <c r="M102" s="135" t="e">
        <f t="shared" si="79"/>
        <v>#REF!</v>
      </c>
      <c r="N102" s="135" t="e">
        <f t="shared" si="79"/>
        <v>#REF!</v>
      </c>
      <c r="O102" s="135" t="e">
        <f t="shared" si="79"/>
        <v>#REF!</v>
      </c>
      <c r="P102" s="135" t="e">
        <f t="shared" si="79"/>
        <v>#REF!</v>
      </c>
      <c r="Q102" s="135" t="e">
        <f t="shared" si="79"/>
        <v>#REF!</v>
      </c>
      <c r="R102" s="136" t="e">
        <f t="shared" si="79"/>
        <v>#REF!</v>
      </c>
      <c r="S102" s="134"/>
      <c r="T102" s="76"/>
      <c r="U102" s="76"/>
      <c r="V102" s="76"/>
      <c r="W102" s="76"/>
      <c r="X102" s="76"/>
      <c r="Y102" s="76"/>
      <c r="Z102" s="76"/>
      <c r="AA102" s="76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</row>
    <row r="103" spans="4:42" ht="19.5" thickBot="1" x14ac:dyDescent="0.45">
      <c r="D103" s="112" t="s">
        <v>150</v>
      </c>
      <c r="E103" s="91" t="s">
        <v>106</v>
      </c>
      <c r="F103" s="96" t="s">
        <v>150</v>
      </c>
      <c r="G103" s="135" t="e">
        <f t="shared" ref="G103:R103" si="80">G101+G102</f>
        <v>#REF!</v>
      </c>
      <c r="H103" s="135" t="e">
        <f t="shared" si="80"/>
        <v>#REF!</v>
      </c>
      <c r="I103" s="135" t="e">
        <f t="shared" si="80"/>
        <v>#REF!</v>
      </c>
      <c r="J103" s="135" t="e">
        <f t="shared" si="80"/>
        <v>#REF!</v>
      </c>
      <c r="K103" s="135" t="e">
        <f t="shared" si="80"/>
        <v>#REF!</v>
      </c>
      <c r="L103" s="135" t="e">
        <f t="shared" si="80"/>
        <v>#REF!</v>
      </c>
      <c r="M103" s="135" t="e">
        <f t="shared" si="80"/>
        <v>#REF!</v>
      </c>
      <c r="N103" s="135" t="e">
        <f t="shared" si="80"/>
        <v>#REF!</v>
      </c>
      <c r="O103" s="135" t="e">
        <f t="shared" si="80"/>
        <v>#REF!</v>
      </c>
      <c r="P103" s="135" t="e">
        <f t="shared" si="80"/>
        <v>#REF!</v>
      </c>
      <c r="Q103" s="135" t="e">
        <f t="shared" si="80"/>
        <v>#REF!</v>
      </c>
      <c r="R103" s="136" t="e">
        <f t="shared" si="80"/>
        <v>#REF!</v>
      </c>
      <c r="S103" s="134" t="e">
        <f>SUM(G103:R103)</f>
        <v>#REF!</v>
      </c>
      <c r="T103" s="76"/>
      <c r="U103" s="76"/>
      <c r="V103" s="76"/>
      <c r="W103" s="76"/>
      <c r="X103" s="76"/>
      <c r="Y103" s="76"/>
      <c r="Z103" s="76"/>
      <c r="AA103" s="76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</row>
    <row r="104" spans="4:42" x14ac:dyDescent="0.4">
      <c r="D104" s="112" t="s">
        <v>148</v>
      </c>
      <c r="E104" s="91" t="s">
        <v>107</v>
      </c>
      <c r="F104" s="93" t="s">
        <v>148</v>
      </c>
      <c r="G104" s="137" t="e">
        <f>$X$50/1000*($C$15^2*F$6+$C$16^2*F$7)</f>
        <v>#REF!</v>
      </c>
      <c r="H104" s="137" t="e">
        <f t="shared" ref="H104:R104" si="81">$X$50/1000*($C$15^2*G$6+$C$16^2*G$7)</f>
        <v>#REF!</v>
      </c>
      <c r="I104" s="137" t="e">
        <f t="shared" si="81"/>
        <v>#REF!</v>
      </c>
      <c r="J104" s="137" t="e">
        <f t="shared" si="81"/>
        <v>#REF!</v>
      </c>
      <c r="K104" s="137" t="e">
        <f t="shared" si="81"/>
        <v>#REF!</v>
      </c>
      <c r="L104" s="137" t="e">
        <f t="shared" si="81"/>
        <v>#REF!</v>
      </c>
      <c r="M104" s="137" t="e">
        <f t="shared" si="81"/>
        <v>#REF!</v>
      </c>
      <c r="N104" s="137" t="e">
        <f t="shared" si="81"/>
        <v>#REF!</v>
      </c>
      <c r="O104" s="137" t="e">
        <f t="shared" si="81"/>
        <v>#REF!</v>
      </c>
      <c r="P104" s="137" t="e">
        <f t="shared" si="81"/>
        <v>#REF!</v>
      </c>
      <c r="Q104" s="137" t="e">
        <f t="shared" si="81"/>
        <v>#REF!</v>
      </c>
      <c r="R104" s="138" t="e">
        <f t="shared" si="81"/>
        <v>#REF!</v>
      </c>
      <c r="S104" s="134"/>
      <c r="T104" s="76"/>
      <c r="U104" s="76"/>
      <c r="V104" s="76"/>
      <c r="W104" s="76"/>
      <c r="X104" s="76"/>
      <c r="Y104" s="76"/>
      <c r="Z104" s="76"/>
      <c r="AA104" s="76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</row>
    <row r="105" spans="4:42" x14ac:dyDescent="0.4">
      <c r="D105" s="112" t="s">
        <v>149</v>
      </c>
      <c r="E105" s="91" t="s">
        <v>107</v>
      </c>
      <c r="F105" s="93" t="s">
        <v>149</v>
      </c>
      <c r="G105" s="135" t="e">
        <f>$X$51/1000*24*(F$4+F$5)</f>
        <v>#REF!</v>
      </c>
      <c r="H105" s="135" t="e">
        <f t="shared" ref="H105:R105" si="82">$X$51/1000*24*(G$4+G$5)</f>
        <v>#REF!</v>
      </c>
      <c r="I105" s="135" t="e">
        <f t="shared" si="82"/>
        <v>#REF!</v>
      </c>
      <c r="J105" s="135" t="e">
        <f t="shared" si="82"/>
        <v>#REF!</v>
      </c>
      <c r="K105" s="135" t="e">
        <f t="shared" si="82"/>
        <v>#REF!</v>
      </c>
      <c r="L105" s="135" t="e">
        <f t="shared" si="82"/>
        <v>#REF!</v>
      </c>
      <c r="M105" s="135" t="e">
        <f t="shared" si="82"/>
        <v>#REF!</v>
      </c>
      <c r="N105" s="135" t="e">
        <f t="shared" si="82"/>
        <v>#REF!</v>
      </c>
      <c r="O105" s="135" t="e">
        <f t="shared" si="82"/>
        <v>#REF!</v>
      </c>
      <c r="P105" s="135" t="e">
        <f t="shared" si="82"/>
        <v>#REF!</v>
      </c>
      <c r="Q105" s="135" t="e">
        <f t="shared" si="82"/>
        <v>#REF!</v>
      </c>
      <c r="R105" s="136" t="e">
        <f t="shared" si="82"/>
        <v>#REF!</v>
      </c>
      <c r="S105" s="134"/>
      <c r="T105" s="76"/>
      <c r="U105" s="76"/>
      <c r="V105" s="76"/>
      <c r="W105" s="76"/>
      <c r="X105" s="76"/>
      <c r="Y105" s="76"/>
      <c r="Z105" s="76"/>
      <c r="AA105" s="76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</row>
    <row r="106" spans="4:42" ht="19.5" thickBot="1" x14ac:dyDescent="0.45">
      <c r="D106" s="112" t="s">
        <v>150</v>
      </c>
      <c r="E106" s="91" t="s">
        <v>107</v>
      </c>
      <c r="F106" s="96" t="s">
        <v>150</v>
      </c>
      <c r="G106" s="135" t="e">
        <f t="shared" ref="G106:R106" si="83">G104+G105</f>
        <v>#REF!</v>
      </c>
      <c r="H106" s="135" t="e">
        <f t="shared" si="83"/>
        <v>#REF!</v>
      </c>
      <c r="I106" s="135" t="e">
        <f t="shared" si="83"/>
        <v>#REF!</v>
      </c>
      <c r="J106" s="135" t="e">
        <f t="shared" si="83"/>
        <v>#REF!</v>
      </c>
      <c r="K106" s="135" t="e">
        <f t="shared" si="83"/>
        <v>#REF!</v>
      </c>
      <c r="L106" s="135" t="e">
        <f t="shared" si="83"/>
        <v>#REF!</v>
      </c>
      <c r="M106" s="135" t="e">
        <f t="shared" si="83"/>
        <v>#REF!</v>
      </c>
      <c r="N106" s="135" t="e">
        <f t="shared" si="83"/>
        <v>#REF!</v>
      </c>
      <c r="O106" s="135" t="e">
        <f t="shared" si="83"/>
        <v>#REF!</v>
      </c>
      <c r="P106" s="135" t="e">
        <f t="shared" si="83"/>
        <v>#REF!</v>
      </c>
      <c r="Q106" s="135" t="e">
        <f t="shared" si="83"/>
        <v>#REF!</v>
      </c>
      <c r="R106" s="136" t="e">
        <f t="shared" si="83"/>
        <v>#REF!</v>
      </c>
      <c r="S106" s="134" t="e">
        <f>SUM(G106:R106)</f>
        <v>#REF!</v>
      </c>
      <c r="T106" s="76"/>
      <c r="U106" s="76"/>
      <c r="V106" s="76"/>
      <c r="W106" s="76"/>
      <c r="X106" s="76"/>
      <c r="Y106" s="76"/>
      <c r="Z106" s="76"/>
      <c r="AA106" s="76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</row>
    <row r="107" spans="4:42" x14ac:dyDescent="0.4">
      <c r="D107" s="112" t="s">
        <v>148</v>
      </c>
      <c r="E107" s="91" t="s">
        <v>108</v>
      </c>
      <c r="F107" s="93" t="s">
        <v>148</v>
      </c>
      <c r="G107" s="137" t="e">
        <f>$Y$50/1000*($C$15^2*F$6+$C$16^2*F$7)</f>
        <v>#REF!</v>
      </c>
      <c r="H107" s="137" t="e">
        <f t="shared" ref="H107:R107" si="84">$Y$50/1000*($C$15^2*G$6+$C$16^2*G$7)</f>
        <v>#REF!</v>
      </c>
      <c r="I107" s="137" t="e">
        <f t="shared" si="84"/>
        <v>#REF!</v>
      </c>
      <c r="J107" s="137" t="e">
        <f t="shared" si="84"/>
        <v>#REF!</v>
      </c>
      <c r="K107" s="137" t="e">
        <f t="shared" si="84"/>
        <v>#REF!</v>
      </c>
      <c r="L107" s="137" t="e">
        <f t="shared" si="84"/>
        <v>#REF!</v>
      </c>
      <c r="M107" s="137" t="e">
        <f t="shared" si="84"/>
        <v>#REF!</v>
      </c>
      <c r="N107" s="137" t="e">
        <f t="shared" si="84"/>
        <v>#REF!</v>
      </c>
      <c r="O107" s="137" t="e">
        <f t="shared" si="84"/>
        <v>#REF!</v>
      </c>
      <c r="P107" s="137" t="e">
        <f t="shared" si="84"/>
        <v>#REF!</v>
      </c>
      <c r="Q107" s="137" t="e">
        <f t="shared" si="84"/>
        <v>#REF!</v>
      </c>
      <c r="R107" s="138" t="e">
        <f t="shared" si="84"/>
        <v>#REF!</v>
      </c>
      <c r="S107" s="134"/>
      <c r="T107" s="76"/>
      <c r="U107" s="76"/>
      <c r="V107" s="76"/>
      <c r="W107" s="76"/>
      <c r="X107" s="76"/>
      <c r="Y107" s="76"/>
      <c r="Z107" s="76"/>
      <c r="AA107" s="76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</row>
    <row r="108" spans="4:42" x14ac:dyDescent="0.4">
      <c r="D108" s="112" t="s">
        <v>149</v>
      </c>
      <c r="E108" s="91" t="s">
        <v>108</v>
      </c>
      <c r="F108" s="93" t="s">
        <v>149</v>
      </c>
      <c r="G108" s="135" t="e">
        <f>$Y$51/1000*24*(F$4+F$5)</f>
        <v>#REF!</v>
      </c>
      <c r="H108" s="135" t="e">
        <f t="shared" ref="H108:R108" si="85">$Y$51/1000*24*(G$4+G$5)</f>
        <v>#REF!</v>
      </c>
      <c r="I108" s="135" t="e">
        <f t="shared" si="85"/>
        <v>#REF!</v>
      </c>
      <c r="J108" s="135" t="e">
        <f t="shared" si="85"/>
        <v>#REF!</v>
      </c>
      <c r="K108" s="135" t="e">
        <f t="shared" si="85"/>
        <v>#REF!</v>
      </c>
      <c r="L108" s="135" t="e">
        <f t="shared" si="85"/>
        <v>#REF!</v>
      </c>
      <c r="M108" s="135" t="e">
        <f t="shared" si="85"/>
        <v>#REF!</v>
      </c>
      <c r="N108" s="135" t="e">
        <f t="shared" si="85"/>
        <v>#REF!</v>
      </c>
      <c r="O108" s="135" t="e">
        <f t="shared" si="85"/>
        <v>#REF!</v>
      </c>
      <c r="P108" s="135" t="e">
        <f t="shared" si="85"/>
        <v>#REF!</v>
      </c>
      <c r="Q108" s="135" t="e">
        <f t="shared" si="85"/>
        <v>#REF!</v>
      </c>
      <c r="R108" s="136" t="e">
        <f t="shared" si="85"/>
        <v>#REF!</v>
      </c>
      <c r="S108" s="134"/>
      <c r="T108" s="76"/>
      <c r="U108" s="76"/>
      <c r="V108" s="76"/>
      <c r="W108" s="76"/>
      <c r="X108" s="76"/>
      <c r="Y108" s="76"/>
      <c r="Z108" s="76"/>
      <c r="AA108" s="76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</row>
    <row r="109" spans="4:42" ht="19.5" thickBot="1" x14ac:dyDescent="0.45">
      <c r="D109" s="112" t="s">
        <v>150</v>
      </c>
      <c r="E109" s="91" t="s">
        <v>108</v>
      </c>
      <c r="F109" s="96" t="s">
        <v>150</v>
      </c>
      <c r="G109" s="135" t="e">
        <f t="shared" ref="G109:R109" si="86">G107+G108</f>
        <v>#REF!</v>
      </c>
      <c r="H109" s="135" t="e">
        <f t="shared" si="86"/>
        <v>#REF!</v>
      </c>
      <c r="I109" s="135" t="e">
        <f t="shared" si="86"/>
        <v>#REF!</v>
      </c>
      <c r="J109" s="135" t="e">
        <f t="shared" si="86"/>
        <v>#REF!</v>
      </c>
      <c r="K109" s="135" t="e">
        <f t="shared" si="86"/>
        <v>#REF!</v>
      </c>
      <c r="L109" s="135" t="e">
        <f t="shared" si="86"/>
        <v>#REF!</v>
      </c>
      <c r="M109" s="135" t="e">
        <f t="shared" si="86"/>
        <v>#REF!</v>
      </c>
      <c r="N109" s="135" t="e">
        <f t="shared" si="86"/>
        <v>#REF!</v>
      </c>
      <c r="O109" s="135" t="e">
        <f t="shared" si="86"/>
        <v>#REF!</v>
      </c>
      <c r="P109" s="135" t="e">
        <f t="shared" si="86"/>
        <v>#REF!</v>
      </c>
      <c r="Q109" s="135" t="e">
        <f t="shared" si="86"/>
        <v>#REF!</v>
      </c>
      <c r="R109" s="136" t="e">
        <f t="shared" si="86"/>
        <v>#REF!</v>
      </c>
      <c r="S109" s="134" t="e">
        <f>SUM(G109:R109)</f>
        <v>#REF!</v>
      </c>
      <c r="T109" s="76"/>
      <c r="U109" s="76"/>
      <c r="V109" s="76"/>
      <c r="W109" s="76"/>
      <c r="X109" s="76"/>
      <c r="Y109" s="76"/>
      <c r="Z109" s="76"/>
      <c r="AA109" s="76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</row>
    <row r="110" spans="4:42" x14ac:dyDescent="0.4">
      <c r="D110" s="112" t="s">
        <v>148</v>
      </c>
      <c r="E110" s="91" t="s">
        <v>109</v>
      </c>
      <c r="F110" s="93" t="s">
        <v>148</v>
      </c>
      <c r="G110" s="137" t="e">
        <f>$Z$50/1000*($C$15^2*F$6+$C$16^2*F$7)</f>
        <v>#REF!</v>
      </c>
      <c r="H110" s="137" t="e">
        <f t="shared" ref="H110:R110" si="87">$Z$50/1000*($C$15^2*G$6+$C$16^2*G$7)</f>
        <v>#REF!</v>
      </c>
      <c r="I110" s="137" t="e">
        <f t="shared" si="87"/>
        <v>#REF!</v>
      </c>
      <c r="J110" s="137" t="e">
        <f t="shared" si="87"/>
        <v>#REF!</v>
      </c>
      <c r="K110" s="137" t="e">
        <f t="shared" si="87"/>
        <v>#REF!</v>
      </c>
      <c r="L110" s="137" t="e">
        <f t="shared" si="87"/>
        <v>#REF!</v>
      </c>
      <c r="M110" s="137" t="e">
        <f t="shared" si="87"/>
        <v>#REF!</v>
      </c>
      <c r="N110" s="137" t="e">
        <f t="shared" si="87"/>
        <v>#REF!</v>
      </c>
      <c r="O110" s="137" t="e">
        <f t="shared" si="87"/>
        <v>#REF!</v>
      </c>
      <c r="P110" s="137" t="e">
        <f t="shared" si="87"/>
        <v>#REF!</v>
      </c>
      <c r="Q110" s="137" t="e">
        <f t="shared" si="87"/>
        <v>#REF!</v>
      </c>
      <c r="R110" s="138" t="e">
        <f t="shared" si="87"/>
        <v>#REF!</v>
      </c>
      <c r="S110" s="134"/>
      <c r="T110" s="76"/>
      <c r="U110" s="76"/>
      <c r="V110" s="76"/>
      <c r="W110" s="76"/>
      <c r="X110" s="76"/>
      <c r="Y110" s="76"/>
      <c r="Z110" s="76"/>
      <c r="AA110" s="76"/>
    </row>
    <row r="111" spans="4:42" x14ac:dyDescent="0.4">
      <c r="D111" s="112" t="s">
        <v>149</v>
      </c>
      <c r="E111" s="91" t="s">
        <v>109</v>
      </c>
      <c r="F111" s="93" t="s">
        <v>149</v>
      </c>
      <c r="G111" s="135" t="e">
        <f>$Z$51/1000*24*(F$4+F$5)</f>
        <v>#REF!</v>
      </c>
      <c r="H111" s="135" t="e">
        <f t="shared" ref="H111:R111" si="88">$Z$51/1000*24*(G$4+G$5)</f>
        <v>#REF!</v>
      </c>
      <c r="I111" s="135" t="e">
        <f t="shared" si="88"/>
        <v>#REF!</v>
      </c>
      <c r="J111" s="135" t="e">
        <f t="shared" si="88"/>
        <v>#REF!</v>
      </c>
      <c r="K111" s="135" t="e">
        <f t="shared" si="88"/>
        <v>#REF!</v>
      </c>
      <c r="L111" s="135" t="e">
        <f t="shared" si="88"/>
        <v>#REF!</v>
      </c>
      <c r="M111" s="135" t="e">
        <f t="shared" si="88"/>
        <v>#REF!</v>
      </c>
      <c r="N111" s="135" t="e">
        <f t="shared" si="88"/>
        <v>#REF!</v>
      </c>
      <c r="O111" s="135" t="e">
        <f t="shared" si="88"/>
        <v>#REF!</v>
      </c>
      <c r="P111" s="135" t="e">
        <f t="shared" si="88"/>
        <v>#REF!</v>
      </c>
      <c r="Q111" s="135" t="e">
        <f t="shared" si="88"/>
        <v>#REF!</v>
      </c>
      <c r="R111" s="136" t="e">
        <f t="shared" si="88"/>
        <v>#REF!</v>
      </c>
      <c r="S111" s="134"/>
      <c r="T111" s="76"/>
      <c r="U111" s="76"/>
      <c r="V111" s="76"/>
      <c r="W111" s="76"/>
      <c r="X111" s="76"/>
      <c r="Y111" s="76"/>
      <c r="Z111" s="76"/>
      <c r="AA111" s="76"/>
    </row>
    <row r="112" spans="4:42" ht="19.5" thickBot="1" x14ac:dyDescent="0.45">
      <c r="D112" s="113" t="s">
        <v>150</v>
      </c>
      <c r="E112" s="114" t="s">
        <v>109</v>
      </c>
      <c r="F112" s="115" t="s">
        <v>150</v>
      </c>
      <c r="G112" s="139" t="e">
        <f t="shared" ref="G112:R112" si="89">G110+G111</f>
        <v>#REF!</v>
      </c>
      <c r="H112" s="139" t="e">
        <f t="shared" si="89"/>
        <v>#REF!</v>
      </c>
      <c r="I112" s="139" t="e">
        <f t="shared" si="89"/>
        <v>#REF!</v>
      </c>
      <c r="J112" s="139" t="e">
        <f t="shared" si="89"/>
        <v>#REF!</v>
      </c>
      <c r="K112" s="139" t="e">
        <f t="shared" si="89"/>
        <v>#REF!</v>
      </c>
      <c r="L112" s="139" t="e">
        <f t="shared" si="89"/>
        <v>#REF!</v>
      </c>
      <c r="M112" s="139" t="e">
        <f t="shared" si="89"/>
        <v>#REF!</v>
      </c>
      <c r="N112" s="139" t="e">
        <f t="shared" si="89"/>
        <v>#REF!</v>
      </c>
      <c r="O112" s="139" t="e">
        <f t="shared" si="89"/>
        <v>#REF!</v>
      </c>
      <c r="P112" s="139" t="e">
        <f t="shared" si="89"/>
        <v>#REF!</v>
      </c>
      <c r="Q112" s="139" t="e">
        <f t="shared" si="89"/>
        <v>#REF!</v>
      </c>
      <c r="R112" s="140" t="e">
        <f t="shared" si="89"/>
        <v>#REF!</v>
      </c>
      <c r="S112" s="134" t="e">
        <f>SUM(G112:R112)</f>
        <v>#REF!</v>
      </c>
      <c r="T112" s="76"/>
      <c r="U112" s="76"/>
      <c r="V112" s="76"/>
      <c r="W112" s="76"/>
      <c r="X112" s="76"/>
      <c r="Y112" s="76"/>
      <c r="Z112" s="76"/>
      <c r="AA112" s="76"/>
    </row>
    <row r="113" spans="4:19" x14ac:dyDescent="0.4">
      <c r="D113" t="s">
        <v>136</v>
      </c>
      <c r="E113" t="s">
        <v>139</v>
      </c>
      <c r="G113" s="63" t="e">
        <f t="shared" ref="G113:R115" si="90">SUM(G53+G56+G59+G62+G65+G68+G71+G74+G77+G80+G83+G86+G89+G92+G95+G98+G101+G104+G107+G110)</f>
        <v>#REF!</v>
      </c>
      <c r="H113" s="63" t="e">
        <f t="shared" si="90"/>
        <v>#REF!</v>
      </c>
      <c r="I113" s="63" t="e">
        <f t="shared" si="90"/>
        <v>#REF!</v>
      </c>
      <c r="J113" s="63" t="e">
        <f t="shared" si="90"/>
        <v>#REF!</v>
      </c>
      <c r="K113" s="63" t="e">
        <f t="shared" si="90"/>
        <v>#REF!</v>
      </c>
      <c r="L113" s="63" t="e">
        <f t="shared" si="90"/>
        <v>#REF!</v>
      </c>
      <c r="M113" s="63" t="e">
        <f t="shared" si="90"/>
        <v>#REF!</v>
      </c>
      <c r="N113" s="63" t="e">
        <f t="shared" si="90"/>
        <v>#REF!</v>
      </c>
      <c r="O113" s="63" t="e">
        <f t="shared" si="90"/>
        <v>#REF!</v>
      </c>
      <c r="P113" s="63" t="e">
        <f t="shared" si="90"/>
        <v>#REF!</v>
      </c>
      <c r="Q113" s="63" t="e">
        <f t="shared" si="90"/>
        <v>#REF!</v>
      </c>
      <c r="R113" s="63" t="e">
        <f t="shared" si="90"/>
        <v>#REF!</v>
      </c>
      <c r="S113" s="134"/>
    </row>
    <row r="114" spans="4:19" x14ac:dyDescent="0.4">
      <c r="E114" t="s">
        <v>140</v>
      </c>
      <c r="G114" s="63" t="e">
        <f t="shared" si="90"/>
        <v>#REF!</v>
      </c>
      <c r="H114" s="63" t="e">
        <f t="shared" si="90"/>
        <v>#REF!</v>
      </c>
      <c r="I114" s="63" t="e">
        <f t="shared" si="90"/>
        <v>#REF!</v>
      </c>
      <c r="J114" s="63" t="e">
        <f t="shared" si="90"/>
        <v>#REF!</v>
      </c>
      <c r="K114" s="63" t="e">
        <f t="shared" si="90"/>
        <v>#REF!</v>
      </c>
      <c r="L114" s="63" t="e">
        <f t="shared" si="90"/>
        <v>#REF!</v>
      </c>
      <c r="M114" s="63" t="e">
        <f t="shared" si="90"/>
        <v>#REF!</v>
      </c>
      <c r="N114" s="63" t="e">
        <f t="shared" si="90"/>
        <v>#REF!</v>
      </c>
      <c r="O114" s="63" t="e">
        <f t="shared" si="90"/>
        <v>#REF!</v>
      </c>
      <c r="P114" s="63" t="e">
        <f t="shared" si="90"/>
        <v>#REF!</v>
      </c>
      <c r="Q114" s="63" t="e">
        <f t="shared" si="90"/>
        <v>#REF!</v>
      </c>
      <c r="R114" s="63" t="e">
        <f t="shared" si="90"/>
        <v>#REF!</v>
      </c>
      <c r="S114" s="134"/>
    </row>
    <row r="115" spans="4:19" x14ac:dyDescent="0.4">
      <c r="E115" t="s">
        <v>142</v>
      </c>
      <c r="G115" s="63" t="e">
        <f t="shared" si="90"/>
        <v>#REF!</v>
      </c>
      <c r="H115" s="63" t="e">
        <f t="shared" si="90"/>
        <v>#REF!</v>
      </c>
      <c r="I115" s="63" t="e">
        <f t="shared" si="90"/>
        <v>#REF!</v>
      </c>
      <c r="J115" s="63" t="e">
        <f t="shared" si="90"/>
        <v>#REF!</v>
      </c>
      <c r="K115" s="63" t="e">
        <f t="shared" si="90"/>
        <v>#REF!</v>
      </c>
      <c r="L115" s="63" t="e">
        <f t="shared" si="90"/>
        <v>#REF!</v>
      </c>
      <c r="M115" s="63" t="e">
        <f t="shared" si="90"/>
        <v>#REF!</v>
      </c>
      <c r="N115" s="63" t="e">
        <f t="shared" si="90"/>
        <v>#REF!</v>
      </c>
      <c r="O115" s="63" t="e">
        <f t="shared" si="90"/>
        <v>#REF!</v>
      </c>
      <c r="P115" s="63" t="e">
        <f t="shared" si="90"/>
        <v>#REF!</v>
      </c>
      <c r="Q115" s="63" t="e">
        <f t="shared" si="90"/>
        <v>#REF!</v>
      </c>
      <c r="R115" s="63" t="e">
        <f t="shared" si="90"/>
        <v>#REF!</v>
      </c>
      <c r="S115" s="134"/>
    </row>
  </sheetData>
  <phoneticPr fontId="1"/>
  <conditionalFormatting sqref="E1:AZ1">
    <cfRule type="cellIs" dxfId="14" priority="2" operator="between">
      <formula>$C$1</formula>
      <formula>$D$1-1</formula>
    </cfRule>
  </conditionalFormatting>
  <conditionalFormatting sqref="E2:AZ2">
    <cfRule type="expression" dxfId="13" priority="1">
      <formula>F3="△"</formula>
    </cfRule>
  </conditionalFormatting>
  <conditionalFormatting sqref="G53:R112">
    <cfRule type="containsBlanks" dxfId="12" priority="3">
      <formula>LEN(TRIM(G53))=0</formula>
    </cfRule>
  </conditionalFormatting>
  <conditionalFormatting sqref="G49:Z51">
    <cfRule type="containsBlanks" dxfId="11" priority="5">
      <formula>LEN(TRIM(G49))=0</formula>
    </cfRule>
  </conditionalFormatting>
  <pageMargins left="0.25" right="0.25" top="0.75" bottom="0.75" header="0.3" footer="0.3"/>
  <pageSetup paperSize="9" scale="26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CD2B7-1E79-4844-BA22-5B71E8FECCED}">
  <sheetPr codeName="Sheet13">
    <pageSetUpPr fitToPage="1"/>
  </sheetPr>
  <dimension ref="A1:BB115"/>
  <sheetViews>
    <sheetView topLeftCell="H15" workbookViewId="0">
      <selection activeCell="F30" sqref="F30"/>
    </sheetView>
  </sheetViews>
  <sheetFormatPr defaultRowHeight="18.75" x14ac:dyDescent="0.4"/>
  <cols>
    <col min="1" max="1" width="35.5" bestFit="1" customWidth="1"/>
    <col min="2" max="2" width="28.25" customWidth="1"/>
    <col min="4" max="4" width="16.875" bestFit="1" customWidth="1"/>
    <col min="5" max="52" width="4.625" customWidth="1"/>
  </cols>
  <sheetData>
    <row r="1" spans="1:52" x14ac:dyDescent="0.4">
      <c r="A1" s="133" t="s">
        <v>151</v>
      </c>
      <c r="C1" s="71" t="e">
        <f>#REF!</f>
        <v>#REF!</v>
      </c>
      <c r="D1" s="72" t="e">
        <f>#REF!</f>
        <v>#REF!</v>
      </c>
      <c r="E1" s="126">
        <v>0</v>
      </c>
      <c r="F1" s="127">
        <v>0</v>
      </c>
      <c r="G1" s="127">
        <v>1</v>
      </c>
      <c r="H1" s="127">
        <v>1</v>
      </c>
      <c r="I1" s="127">
        <v>2</v>
      </c>
      <c r="J1" s="127">
        <v>2</v>
      </c>
      <c r="K1" s="127">
        <v>3</v>
      </c>
      <c r="L1" s="127">
        <v>3</v>
      </c>
      <c r="M1" s="127">
        <v>4</v>
      </c>
      <c r="N1" s="127">
        <v>4</v>
      </c>
      <c r="O1" s="127">
        <v>5</v>
      </c>
      <c r="P1" s="127">
        <v>5</v>
      </c>
      <c r="Q1" s="127">
        <v>6</v>
      </c>
      <c r="R1" s="127">
        <v>6</v>
      </c>
      <c r="S1" s="127">
        <v>7</v>
      </c>
      <c r="T1" s="127">
        <v>7</v>
      </c>
      <c r="U1" s="127">
        <v>8</v>
      </c>
      <c r="V1" s="127">
        <v>8</v>
      </c>
      <c r="W1" s="127">
        <v>9</v>
      </c>
      <c r="X1" s="127">
        <v>9</v>
      </c>
      <c r="Y1" s="127">
        <v>10</v>
      </c>
      <c r="Z1" s="127">
        <v>10</v>
      </c>
      <c r="AA1" s="127">
        <v>11</v>
      </c>
      <c r="AB1" s="127">
        <v>11</v>
      </c>
      <c r="AC1" s="127">
        <v>12</v>
      </c>
      <c r="AD1" s="127">
        <v>12</v>
      </c>
      <c r="AE1" s="127">
        <v>13</v>
      </c>
      <c r="AF1" s="127">
        <v>13</v>
      </c>
      <c r="AG1" s="127">
        <v>14</v>
      </c>
      <c r="AH1" s="127">
        <v>14</v>
      </c>
      <c r="AI1" s="127">
        <v>15</v>
      </c>
      <c r="AJ1" s="127">
        <v>15</v>
      </c>
      <c r="AK1" s="127">
        <v>16</v>
      </c>
      <c r="AL1" s="127">
        <v>16</v>
      </c>
      <c r="AM1" s="127">
        <v>17</v>
      </c>
      <c r="AN1" s="127">
        <v>17</v>
      </c>
      <c r="AO1" s="127">
        <v>18</v>
      </c>
      <c r="AP1" s="127">
        <v>18</v>
      </c>
      <c r="AQ1" s="127">
        <v>19</v>
      </c>
      <c r="AR1" s="127">
        <v>19</v>
      </c>
      <c r="AS1" s="127">
        <v>20</v>
      </c>
      <c r="AT1" s="127">
        <v>20</v>
      </c>
      <c r="AU1" s="127">
        <v>21</v>
      </c>
      <c r="AV1" s="127">
        <v>21</v>
      </c>
      <c r="AW1" s="127">
        <v>22</v>
      </c>
      <c r="AX1" s="127">
        <v>22</v>
      </c>
      <c r="AY1" s="127">
        <v>23</v>
      </c>
      <c r="AZ1" s="128">
        <v>23</v>
      </c>
    </row>
    <row r="2" spans="1:52" ht="19.5" thickBot="1" x14ac:dyDescent="0.45">
      <c r="C2" s="29" t="s">
        <v>132</v>
      </c>
      <c r="D2" s="28" t="s">
        <v>133</v>
      </c>
      <c r="E2" s="129">
        <v>1</v>
      </c>
      <c r="F2" s="130">
        <v>2</v>
      </c>
      <c r="G2" s="130">
        <v>3</v>
      </c>
      <c r="H2" s="130">
        <v>4</v>
      </c>
      <c r="I2" s="130">
        <v>5</v>
      </c>
      <c r="J2" s="130">
        <v>6</v>
      </c>
      <c r="K2" s="130">
        <v>7</v>
      </c>
      <c r="L2" s="130">
        <v>8</v>
      </c>
      <c r="M2" s="130">
        <v>9</v>
      </c>
      <c r="N2" s="130">
        <v>10</v>
      </c>
      <c r="O2" s="130">
        <v>11</v>
      </c>
      <c r="P2" s="130">
        <v>12</v>
      </c>
      <c r="Q2" s="130">
        <v>13</v>
      </c>
      <c r="R2" s="130">
        <v>14</v>
      </c>
      <c r="S2" s="130">
        <v>15</v>
      </c>
      <c r="T2" s="130">
        <v>16</v>
      </c>
      <c r="U2" s="130">
        <v>17</v>
      </c>
      <c r="V2" s="130">
        <v>18</v>
      </c>
      <c r="W2" s="130">
        <v>19</v>
      </c>
      <c r="X2" s="130">
        <v>20</v>
      </c>
      <c r="Y2" s="130">
        <v>21</v>
      </c>
      <c r="Z2" s="130">
        <v>22</v>
      </c>
      <c r="AA2" s="130">
        <v>23</v>
      </c>
      <c r="AB2" s="130">
        <v>24</v>
      </c>
      <c r="AC2" s="130">
        <v>25</v>
      </c>
      <c r="AD2" s="130">
        <v>26</v>
      </c>
      <c r="AE2" s="130">
        <v>27</v>
      </c>
      <c r="AF2" s="130">
        <v>28</v>
      </c>
      <c r="AG2" s="130">
        <v>29</v>
      </c>
      <c r="AH2" s="130">
        <v>30</v>
      </c>
      <c r="AI2" s="130">
        <v>31</v>
      </c>
      <c r="AJ2" s="130">
        <v>32</v>
      </c>
      <c r="AK2" s="130">
        <v>33</v>
      </c>
      <c r="AL2" s="130">
        <v>34</v>
      </c>
      <c r="AM2" s="130">
        <v>35</v>
      </c>
      <c r="AN2" s="130">
        <v>36</v>
      </c>
      <c r="AO2" s="130">
        <v>37</v>
      </c>
      <c r="AP2" s="130">
        <v>38</v>
      </c>
      <c r="AQ2" s="130">
        <v>39</v>
      </c>
      <c r="AR2" s="130">
        <v>40</v>
      </c>
      <c r="AS2" s="130">
        <v>41</v>
      </c>
      <c r="AT2" s="130">
        <v>42</v>
      </c>
      <c r="AU2" s="130">
        <v>43</v>
      </c>
      <c r="AV2" s="130">
        <v>44</v>
      </c>
      <c r="AW2" s="130">
        <v>45</v>
      </c>
      <c r="AX2" s="130">
        <v>46</v>
      </c>
      <c r="AY2" s="130">
        <v>47</v>
      </c>
      <c r="AZ2" s="131">
        <v>48</v>
      </c>
    </row>
    <row r="3" spans="1:52" x14ac:dyDescent="0.4">
      <c r="A3" s="35" t="s">
        <v>2</v>
      </c>
      <c r="B3" s="36" t="s">
        <v>45</v>
      </c>
      <c r="C3" s="37"/>
      <c r="F3" s="68">
        <v>4</v>
      </c>
      <c r="G3" s="69">
        <v>5</v>
      </c>
      <c r="H3" s="69">
        <v>6</v>
      </c>
      <c r="I3" s="69">
        <v>7</v>
      </c>
      <c r="J3" s="69">
        <v>8</v>
      </c>
      <c r="K3" s="69">
        <v>9</v>
      </c>
      <c r="L3" s="69">
        <v>10</v>
      </c>
      <c r="M3" s="69">
        <v>11</v>
      </c>
      <c r="N3" s="69">
        <v>12</v>
      </c>
      <c r="O3" s="69">
        <v>1</v>
      </c>
      <c r="P3" s="69">
        <v>2</v>
      </c>
      <c r="Q3" s="70">
        <v>3</v>
      </c>
    </row>
    <row r="4" spans="1:52" x14ac:dyDescent="0.4">
      <c r="A4" s="38" t="s">
        <v>49</v>
      </c>
      <c r="B4" s="19" t="s">
        <v>46</v>
      </c>
      <c r="C4" s="39"/>
      <c r="D4" t="s">
        <v>143</v>
      </c>
      <c r="E4" s="64" t="s">
        <v>134</v>
      </c>
      <c r="F4" s="66" t="e">
        <f>#REF!</f>
        <v>#REF!</v>
      </c>
      <c r="G4" s="6" t="e">
        <f>#REF!</f>
        <v>#REF!</v>
      </c>
      <c r="H4" s="6" t="e">
        <f>#REF!</f>
        <v>#REF!</v>
      </c>
      <c r="I4" s="6" t="e">
        <f>#REF!</f>
        <v>#REF!</v>
      </c>
      <c r="J4" s="6" t="e">
        <f>#REF!</f>
        <v>#REF!</v>
      </c>
      <c r="K4" s="6" t="e">
        <f>#REF!</f>
        <v>#REF!</v>
      </c>
      <c r="L4" s="6" t="e">
        <f>#REF!</f>
        <v>#REF!</v>
      </c>
      <c r="M4" s="6" t="e">
        <f>#REF!</f>
        <v>#REF!</v>
      </c>
      <c r="N4" s="6" t="e">
        <f>#REF!</f>
        <v>#REF!</v>
      </c>
      <c r="O4" s="6" t="e">
        <f>#REF!</f>
        <v>#REF!</v>
      </c>
      <c r="P4" s="6" t="e">
        <f>#REF!</f>
        <v>#REF!</v>
      </c>
      <c r="Q4" s="67" t="e">
        <f>#REF!</f>
        <v>#REF!</v>
      </c>
    </row>
    <row r="5" spans="1:52" ht="19.5" thickBot="1" x14ac:dyDescent="0.45">
      <c r="A5" s="38" t="s">
        <v>56</v>
      </c>
      <c r="B5" s="19" t="s">
        <v>57</v>
      </c>
      <c r="C5" s="39"/>
      <c r="D5" t="s">
        <v>144</v>
      </c>
      <c r="E5" s="65" t="s">
        <v>135</v>
      </c>
      <c r="F5" s="66" t="e">
        <f>#REF!</f>
        <v>#REF!</v>
      </c>
      <c r="G5" s="6" t="e">
        <f>#REF!</f>
        <v>#REF!</v>
      </c>
      <c r="H5" s="6" t="e">
        <f>#REF!</f>
        <v>#REF!</v>
      </c>
      <c r="I5" s="6" t="e">
        <f>#REF!</f>
        <v>#REF!</v>
      </c>
      <c r="J5" s="6" t="e">
        <f>#REF!</f>
        <v>#REF!</v>
      </c>
      <c r="K5" s="6" t="e">
        <f>#REF!</f>
        <v>#REF!</v>
      </c>
      <c r="L5" s="6" t="e">
        <f>#REF!</f>
        <v>#REF!</v>
      </c>
      <c r="M5" s="6" t="e">
        <f>#REF!</f>
        <v>#REF!</v>
      </c>
      <c r="N5" s="6" t="e">
        <f>#REF!</f>
        <v>#REF!</v>
      </c>
      <c r="O5" s="6" t="e">
        <f>#REF!</f>
        <v>#REF!</v>
      </c>
      <c r="P5" s="6" t="e">
        <f>#REF!</f>
        <v>#REF!</v>
      </c>
      <c r="Q5" s="67" t="e">
        <f>#REF!</f>
        <v>#REF!</v>
      </c>
    </row>
    <row r="6" spans="1:52" x14ac:dyDescent="0.4">
      <c r="A6" s="56" t="s">
        <v>71</v>
      </c>
      <c r="B6" s="57" t="s">
        <v>62</v>
      </c>
      <c r="C6" s="58" t="e">
        <f>SUM(G49:Z49)</f>
        <v>#REF!</v>
      </c>
      <c r="D6" s="52" t="s">
        <v>54</v>
      </c>
      <c r="E6" s="52" t="s">
        <v>90</v>
      </c>
      <c r="F6" s="52" t="e">
        <f>F4*$C$7</f>
        <v>#REF!</v>
      </c>
      <c r="G6" s="52" t="e">
        <f t="shared" ref="G6:Q6" si="0">G4*$C$7</f>
        <v>#REF!</v>
      </c>
      <c r="H6" s="52" t="e">
        <f t="shared" si="0"/>
        <v>#REF!</v>
      </c>
      <c r="I6" s="52" t="e">
        <f t="shared" si="0"/>
        <v>#REF!</v>
      </c>
      <c r="J6" s="52" t="e">
        <f t="shared" si="0"/>
        <v>#REF!</v>
      </c>
      <c r="K6" s="52" t="e">
        <f t="shared" si="0"/>
        <v>#REF!</v>
      </c>
      <c r="L6" s="52" t="e">
        <f t="shared" si="0"/>
        <v>#REF!</v>
      </c>
      <c r="M6" s="52" t="e">
        <f t="shared" si="0"/>
        <v>#REF!</v>
      </c>
      <c r="N6" s="52" t="e">
        <f t="shared" si="0"/>
        <v>#REF!</v>
      </c>
      <c r="O6" s="52" t="e">
        <f t="shared" si="0"/>
        <v>#REF!</v>
      </c>
      <c r="P6" s="52" t="e">
        <f t="shared" si="0"/>
        <v>#REF!</v>
      </c>
      <c r="Q6" s="53" t="e">
        <f t="shared" si="0"/>
        <v>#REF!</v>
      </c>
    </row>
    <row r="7" spans="1:52" ht="19.5" thickBot="1" x14ac:dyDescent="0.45">
      <c r="A7" s="56" t="s">
        <v>50</v>
      </c>
      <c r="B7" s="57" t="s">
        <v>83</v>
      </c>
      <c r="C7" s="58" t="e">
        <f>#REF!-#REF!</f>
        <v>#REF!</v>
      </c>
      <c r="D7" s="54" t="s">
        <v>55</v>
      </c>
      <c r="E7" s="54" t="s">
        <v>91</v>
      </c>
      <c r="F7" s="54" t="e">
        <f>F4*$C$8+F5*24</f>
        <v>#REF!</v>
      </c>
      <c r="G7" s="54" t="e">
        <f t="shared" ref="G7:Q7" si="1">G4*$C$8+G5*24</f>
        <v>#REF!</v>
      </c>
      <c r="H7" s="54" t="e">
        <f t="shared" si="1"/>
        <v>#REF!</v>
      </c>
      <c r="I7" s="54" t="e">
        <f t="shared" si="1"/>
        <v>#REF!</v>
      </c>
      <c r="J7" s="54" t="e">
        <f t="shared" si="1"/>
        <v>#REF!</v>
      </c>
      <c r="K7" s="54" t="e">
        <f t="shared" si="1"/>
        <v>#REF!</v>
      </c>
      <c r="L7" s="54" t="e">
        <f t="shared" si="1"/>
        <v>#REF!</v>
      </c>
      <c r="M7" s="54" t="e">
        <f t="shared" si="1"/>
        <v>#REF!</v>
      </c>
      <c r="N7" s="54" t="e">
        <f t="shared" si="1"/>
        <v>#REF!</v>
      </c>
      <c r="O7" s="54" t="e">
        <f t="shared" si="1"/>
        <v>#REF!</v>
      </c>
      <c r="P7" s="54" t="e">
        <f t="shared" si="1"/>
        <v>#REF!</v>
      </c>
      <c r="Q7" s="55" t="e">
        <f t="shared" si="1"/>
        <v>#REF!</v>
      </c>
    </row>
    <row r="8" spans="1:52" ht="27" customHeight="1" x14ac:dyDescent="0.4">
      <c r="A8" s="56" t="s">
        <v>51</v>
      </c>
      <c r="B8" s="57" t="s">
        <v>47</v>
      </c>
      <c r="C8" s="59" t="e">
        <f>24-C7</f>
        <v>#REF!</v>
      </c>
      <c r="D8" s="25" t="s">
        <v>57</v>
      </c>
      <c r="E8" s="22" t="e">
        <f t="shared" ref="E8:AZ8" si="2">IF(AND(E1&gt;=$C$1,E1&lt;=$D$1-1),"△","")</f>
        <v>#REF!</v>
      </c>
      <c r="F8" s="22" t="e">
        <f t="shared" si="2"/>
        <v>#REF!</v>
      </c>
      <c r="G8" s="22" t="e">
        <f t="shared" si="2"/>
        <v>#REF!</v>
      </c>
      <c r="H8" s="22" t="e">
        <f t="shared" si="2"/>
        <v>#REF!</v>
      </c>
      <c r="I8" s="22" t="e">
        <f t="shared" si="2"/>
        <v>#REF!</v>
      </c>
      <c r="J8" s="22" t="e">
        <f t="shared" si="2"/>
        <v>#REF!</v>
      </c>
      <c r="K8" s="22" t="e">
        <f t="shared" si="2"/>
        <v>#REF!</v>
      </c>
      <c r="L8" s="22" t="e">
        <f t="shared" si="2"/>
        <v>#REF!</v>
      </c>
      <c r="M8" s="22" t="e">
        <f t="shared" si="2"/>
        <v>#REF!</v>
      </c>
      <c r="N8" s="22" t="e">
        <f t="shared" si="2"/>
        <v>#REF!</v>
      </c>
      <c r="O8" s="22" t="e">
        <f t="shared" si="2"/>
        <v>#REF!</v>
      </c>
      <c r="P8" s="22" t="e">
        <f t="shared" si="2"/>
        <v>#REF!</v>
      </c>
      <c r="Q8" s="22" t="e">
        <f t="shared" si="2"/>
        <v>#REF!</v>
      </c>
      <c r="R8" s="22" t="e">
        <f t="shared" si="2"/>
        <v>#REF!</v>
      </c>
      <c r="S8" s="22" t="e">
        <f t="shared" si="2"/>
        <v>#REF!</v>
      </c>
      <c r="T8" s="22" t="e">
        <f t="shared" si="2"/>
        <v>#REF!</v>
      </c>
      <c r="U8" s="22" t="e">
        <f t="shared" si="2"/>
        <v>#REF!</v>
      </c>
      <c r="V8" s="22" t="e">
        <f t="shared" si="2"/>
        <v>#REF!</v>
      </c>
      <c r="W8" s="22" t="e">
        <f t="shared" si="2"/>
        <v>#REF!</v>
      </c>
      <c r="X8" s="22" t="e">
        <f t="shared" si="2"/>
        <v>#REF!</v>
      </c>
      <c r="Y8" s="22" t="e">
        <f t="shared" si="2"/>
        <v>#REF!</v>
      </c>
      <c r="Z8" s="22" t="e">
        <f t="shared" si="2"/>
        <v>#REF!</v>
      </c>
      <c r="AA8" s="22" t="e">
        <f t="shared" si="2"/>
        <v>#REF!</v>
      </c>
      <c r="AB8" s="22" t="e">
        <f t="shared" si="2"/>
        <v>#REF!</v>
      </c>
      <c r="AC8" s="22" t="e">
        <f t="shared" si="2"/>
        <v>#REF!</v>
      </c>
      <c r="AD8" s="22" t="e">
        <f t="shared" si="2"/>
        <v>#REF!</v>
      </c>
      <c r="AE8" s="22" t="e">
        <f t="shared" si="2"/>
        <v>#REF!</v>
      </c>
      <c r="AF8" s="22" t="e">
        <f t="shared" si="2"/>
        <v>#REF!</v>
      </c>
      <c r="AG8" s="22" t="e">
        <f t="shared" si="2"/>
        <v>#REF!</v>
      </c>
      <c r="AH8" s="22" t="e">
        <f t="shared" si="2"/>
        <v>#REF!</v>
      </c>
      <c r="AI8" s="22" t="e">
        <f t="shared" si="2"/>
        <v>#REF!</v>
      </c>
      <c r="AJ8" s="22" t="e">
        <f t="shared" si="2"/>
        <v>#REF!</v>
      </c>
      <c r="AK8" s="22" t="e">
        <f t="shared" si="2"/>
        <v>#REF!</v>
      </c>
      <c r="AL8" s="22" t="e">
        <f t="shared" si="2"/>
        <v>#REF!</v>
      </c>
      <c r="AM8" s="22" t="e">
        <f t="shared" si="2"/>
        <v>#REF!</v>
      </c>
      <c r="AN8" s="22" t="e">
        <f t="shared" si="2"/>
        <v>#REF!</v>
      </c>
      <c r="AO8" s="22" t="e">
        <f t="shared" si="2"/>
        <v>#REF!</v>
      </c>
      <c r="AP8" s="22" t="e">
        <f t="shared" si="2"/>
        <v>#REF!</v>
      </c>
      <c r="AQ8" s="22" t="e">
        <f t="shared" si="2"/>
        <v>#REF!</v>
      </c>
      <c r="AR8" s="22" t="e">
        <f t="shared" si="2"/>
        <v>#REF!</v>
      </c>
      <c r="AS8" s="22" t="e">
        <f t="shared" si="2"/>
        <v>#REF!</v>
      </c>
      <c r="AT8" s="22" t="e">
        <f t="shared" si="2"/>
        <v>#REF!</v>
      </c>
      <c r="AU8" s="22" t="e">
        <f t="shared" si="2"/>
        <v>#REF!</v>
      </c>
      <c r="AV8" s="22" t="e">
        <f t="shared" si="2"/>
        <v>#REF!</v>
      </c>
      <c r="AW8" s="22" t="e">
        <f t="shared" si="2"/>
        <v>#REF!</v>
      </c>
      <c r="AX8" s="22" t="e">
        <f t="shared" si="2"/>
        <v>#REF!</v>
      </c>
      <c r="AY8" s="22" t="e">
        <f t="shared" si="2"/>
        <v>#REF!</v>
      </c>
      <c r="AZ8" s="31" t="e">
        <f t="shared" si="2"/>
        <v>#REF!</v>
      </c>
    </row>
    <row r="9" spans="1:52" x14ac:dyDescent="0.4">
      <c r="A9" s="38" t="s">
        <v>52</v>
      </c>
      <c r="B9" s="19" t="s">
        <v>86</v>
      </c>
      <c r="C9" s="41"/>
      <c r="D9" s="68">
        <v>4</v>
      </c>
      <c r="E9" s="50" t="e">
        <f>#REF!</f>
        <v>#REF!</v>
      </c>
      <c r="F9" s="50" t="e">
        <f>#REF!</f>
        <v>#REF!</v>
      </c>
      <c r="G9" s="50" t="e">
        <f>#REF!</f>
        <v>#REF!</v>
      </c>
      <c r="H9" s="50" t="e">
        <f>#REF!</f>
        <v>#REF!</v>
      </c>
      <c r="I9" s="50" t="e">
        <f>#REF!</f>
        <v>#REF!</v>
      </c>
      <c r="J9" s="50" t="e">
        <f>#REF!</f>
        <v>#REF!</v>
      </c>
      <c r="K9" s="50" t="e">
        <f>#REF!</f>
        <v>#REF!</v>
      </c>
      <c r="L9" s="50" t="e">
        <f>#REF!</f>
        <v>#REF!</v>
      </c>
      <c r="M9" s="50" t="e">
        <f>#REF!</f>
        <v>#REF!</v>
      </c>
      <c r="N9" s="50" t="e">
        <f>#REF!</f>
        <v>#REF!</v>
      </c>
      <c r="O9" s="50" t="e">
        <f>#REF!</f>
        <v>#REF!</v>
      </c>
      <c r="P9" s="50" t="e">
        <f>#REF!</f>
        <v>#REF!</v>
      </c>
      <c r="Q9" s="50" t="e">
        <f>#REF!</f>
        <v>#REF!</v>
      </c>
      <c r="R9" s="50" t="e">
        <f>#REF!</f>
        <v>#REF!</v>
      </c>
      <c r="S9" s="50" t="e">
        <f>#REF!</f>
        <v>#REF!</v>
      </c>
      <c r="T9" s="50" t="e">
        <f>#REF!</f>
        <v>#REF!</v>
      </c>
      <c r="U9" s="50" t="e">
        <f>#REF!</f>
        <v>#REF!</v>
      </c>
      <c r="V9" s="50" t="e">
        <f>#REF!</f>
        <v>#REF!</v>
      </c>
      <c r="W9" s="50" t="e">
        <f>#REF!</f>
        <v>#REF!</v>
      </c>
      <c r="X9" s="50" t="e">
        <f>#REF!</f>
        <v>#REF!</v>
      </c>
      <c r="Y9" s="50" t="e">
        <f>#REF!</f>
        <v>#REF!</v>
      </c>
      <c r="Z9" s="50" t="e">
        <f>#REF!</f>
        <v>#REF!</v>
      </c>
      <c r="AA9" s="50" t="e">
        <f>#REF!</f>
        <v>#REF!</v>
      </c>
      <c r="AB9" s="50" t="e">
        <f>#REF!</f>
        <v>#REF!</v>
      </c>
      <c r="AC9" s="50" t="e">
        <f>#REF!</f>
        <v>#REF!</v>
      </c>
      <c r="AD9" s="50" t="e">
        <f>#REF!</f>
        <v>#REF!</v>
      </c>
      <c r="AE9" s="50" t="e">
        <f>#REF!</f>
        <v>#REF!</v>
      </c>
      <c r="AF9" s="50" t="e">
        <f>#REF!</f>
        <v>#REF!</v>
      </c>
      <c r="AG9" s="50" t="e">
        <f>#REF!</f>
        <v>#REF!</v>
      </c>
      <c r="AH9" s="50" t="e">
        <f>#REF!</f>
        <v>#REF!</v>
      </c>
      <c r="AI9" s="50" t="e">
        <f>#REF!</f>
        <v>#REF!</v>
      </c>
      <c r="AJ9" s="50" t="e">
        <f>#REF!</f>
        <v>#REF!</v>
      </c>
      <c r="AK9" s="50" t="e">
        <f>#REF!</f>
        <v>#REF!</v>
      </c>
      <c r="AL9" s="50" t="e">
        <f>#REF!</f>
        <v>#REF!</v>
      </c>
      <c r="AM9" s="50" t="e">
        <f>#REF!</f>
        <v>#REF!</v>
      </c>
      <c r="AN9" s="50" t="e">
        <f>#REF!</f>
        <v>#REF!</v>
      </c>
      <c r="AO9" s="50" t="e">
        <f>#REF!</f>
        <v>#REF!</v>
      </c>
      <c r="AP9" s="50" t="e">
        <f>#REF!</f>
        <v>#REF!</v>
      </c>
      <c r="AQ9" s="50" t="e">
        <f>#REF!</f>
        <v>#REF!</v>
      </c>
      <c r="AR9" s="50" t="e">
        <f>#REF!</f>
        <v>#REF!</v>
      </c>
      <c r="AS9" s="50" t="e">
        <f>#REF!</f>
        <v>#REF!</v>
      </c>
      <c r="AT9" s="50" t="e">
        <f>#REF!</f>
        <v>#REF!</v>
      </c>
      <c r="AU9" s="50" t="e">
        <f>#REF!</f>
        <v>#REF!</v>
      </c>
      <c r="AV9" s="50" t="e">
        <f>#REF!</f>
        <v>#REF!</v>
      </c>
      <c r="AW9" s="50" t="e">
        <f>#REF!</f>
        <v>#REF!</v>
      </c>
      <c r="AX9" s="50" t="e">
        <f>#REF!</f>
        <v>#REF!</v>
      </c>
      <c r="AY9" s="50" t="e">
        <f>#REF!</f>
        <v>#REF!</v>
      </c>
      <c r="AZ9" s="51" t="e">
        <f>#REF!</f>
        <v>#REF!</v>
      </c>
    </row>
    <row r="10" spans="1:52" x14ac:dyDescent="0.4">
      <c r="A10" s="38" t="s">
        <v>53</v>
      </c>
      <c r="B10" s="19" t="s">
        <v>87</v>
      </c>
      <c r="C10" s="41"/>
      <c r="D10" s="68">
        <v>5</v>
      </c>
      <c r="E10" s="50" t="e">
        <f>#REF!</f>
        <v>#REF!</v>
      </c>
      <c r="F10" s="50" t="e">
        <f>#REF!</f>
        <v>#REF!</v>
      </c>
      <c r="G10" s="50" t="e">
        <f>#REF!</f>
        <v>#REF!</v>
      </c>
      <c r="H10" s="50" t="e">
        <f>#REF!</f>
        <v>#REF!</v>
      </c>
      <c r="I10" s="50" t="e">
        <f>#REF!</f>
        <v>#REF!</v>
      </c>
      <c r="J10" s="50" t="e">
        <f>#REF!</f>
        <v>#REF!</v>
      </c>
      <c r="K10" s="50" t="e">
        <f>#REF!</f>
        <v>#REF!</v>
      </c>
      <c r="L10" s="50" t="e">
        <f>#REF!</f>
        <v>#REF!</v>
      </c>
      <c r="M10" s="50" t="e">
        <f>#REF!</f>
        <v>#REF!</v>
      </c>
      <c r="N10" s="50" t="e">
        <f>#REF!</f>
        <v>#REF!</v>
      </c>
      <c r="O10" s="50" t="e">
        <f>#REF!</f>
        <v>#REF!</v>
      </c>
      <c r="P10" s="50" t="e">
        <f>#REF!</f>
        <v>#REF!</v>
      </c>
      <c r="Q10" s="50" t="e">
        <f>#REF!</f>
        <v>#REF!</v>
      </c>
      <c r="R10" s="50" t="e">
        <f>#REF!</f>
        <v>#REF!</v>
      </c>
      <c r="S10" s="50" t="e">
        <f>#REF!</f>
        <v>#REF!</v>
      </c>
      <c r="T10" s="50" t="e">
        <f>#REF!</f>
        <v>#REF!</v>
      </c>
      <c r="U10" s="50" t="e">
        <f>#REF!</f>
        <v>#REF!</v>
      </c>
      <c r="V10" s="50" t="e">
        <f>#REF!</f>
        <v>#REF!</v>
      </c>
      <c r="W10" s="50" t="e">
        <f>#REF!</f>
        <v>#REF!</v>
      </c>
      <c r="X10" s="50" t="e">
        <f>#REF!</f>
        <v>#REF!</v>
      </c>
      <c r="Y10" s="50" t="e">
        <f>#REF!</f>
        <v>#REF!</v>
      </c>
      <c r="Z10" s="50" t="e">
        <f>#REF!</f>
        <v>#REF!</v>
      </c>
      <c r="AA10" s="50" t="e">
        <f>#REF!</f>
        <v>#REF!</v>
      </c>
      <c r="AB10" s="50" t="e">
        <f>#REF!</f>
        <v>#REF!</v>
      </c>
      <c r="AC10" s="50" t="e">
        <f>#REF!</f>
        <v>#REF!</v>
      </c>
      <c r="AD10" s="50" t="e">
        <f>#REF!</f>
        <v>#REF!</v>
      </c>
      <c r="AE10" s="50" t="e">
        <f>#REF!</f>
        <v>#REF!</v>
      </c>
      <c r="AF10" s="50" t="e">
        <f>#REF!</f>
        <v>#REF!</v>
      </c>
      <c r="AG10" s="50" t="e">
        <f>#REF!</f>
        <v>#REF!</v>
      </c>
      <c r="AH10" s="50" t="e">
        <f>#REF!</f>
        <v>#REF!</v>
      </c>
      <c r="AI10" s="50" t="e">
        <f>#REF!</f>
        <v>#REF!</v>
      </c>
      <c r="AJ10" s="50" t="e">
        <f>#REF!</f>
        <v>#REF!</v>
      </c>
      <c r="AK10" s="50" t="e">
        <f>#REF!</f>
        <v>#REF!</v>
      </c>
      <c r="AL10" s="50" t="e">
        <f>#REF!</f>
        <v>#REF!</v>
      </c>
      <c r="AM10" s="50" t="e">
        <f>#REF!</f>
        <v>#REF!</v>
      </c>
      <c r="AN10" s="50" t="e">
        <f>#REF!</f>
        <v>#REF!</v>
      </c>
      <c r="AO10" s="50" t="e">
        <f>#REF!</f>
        <v>#REF!</v>
      </c>
      <c r="AP10" s="50" t="e">
        <f>#REF!</f>
        <v>#REF!</v>
      </c>
      <c r="AQ10" s="50" t="e">
        <f>#REF!</f>
        <v>#REF!</v>
      </c>
      <c r="AR10" s="50" t="e">
        <f>#REF!</f>
        <v>#REF!</v>
      </c>
      <c r="AS10" s="50" t="e">
        <f>#REF!</f>
        <v>#REF!</v>
      </c>
      <c r="AT10" s="50" t="e">
        <f>#REF!</f>
        <v>#REF!</v>
      </c>
      <c r="AU10" s="50" t="e">
        <f>#REF!</f>
        <v>#REF!</v>
      </c>
      <c r="AV10" s="50" t="e">
        <f>#REF!</f>
        <v>#REF!</v>
      </c>
      <c r="AW10" s="50" t="e">
        <f>#REF!</f>
        <v>#REF!</v>
      </c>
      <c r="AX10" s="50" t="e">
        <f>#REF!</f>
        <v>#REF!</v>
      </c>
      <c r="AY10" s="50" t="e">
        <f>#REF!</f>
        <v>#REF!</v>
      </c>
      <c r="AZ10" s="51" t="e">
        <f>#REF!</f>
        <v>#REF!</v>
      </c>
    </row>
    <row r="11" spans="1:52" x14ac:dyDescent="0.4">
      <c r="A11" s="45" t="s">
        <v>89</v>
      </c>
      <c r="B11" s="32"/>
      <c r="C11" s="73" t="e">
        <f>SUM(#REF!,#REF!,#REF!,#REF!,#REF!,#REF!,#REF!,#REF!,#REF!,#REF!,#REF!,#REF!)</f>
        <v>#REF!</v>
      </c>
      <c r="D11" s="68">
        <v>6</v>
      </c>
      <c r="E11" s="50" t="e">
        <f>#REF!</f>
        <v>#REF!</v>
      </c>
      <c r="F11" s="50" t="e">
        <f>#REF!</f>
        <v>#REF!</v>
      </c>
      <c r="G11" s="50" t="e">
        <f>#REF!</f>
        <v>#REF!</v>
      </c>
      <c r="H11" s="50" t="e">
        <f>#REF!</f>
        <v>#REF!</v>
      </c>
      <c r="I11" s="50" t="e">
        <f>#REF!</f>
        <v>#REF!</v>
      </c>
      <c r="J11" s="50" t="e">
        <f>#REF!</f>
        <v>#REF!</v>
      </c>
      <c r="K11" s="50" t="e">
        <f>#REF!</f>
        <v>#REF!</v>
      </c>
      <c r="L11" s="50" t="e">
        <f>#REF!</f>
        <v>#REF!</v>
      </c>
      <c r="M11" s="50" t="e">
        <f>#REF!</f>
        <v>#REF!</v>
      </c>
      <c r="N11" s="50" t="e">
        <f>#REF!</f>
        <v>#REF!</v>
      </c>
      <c r="O11" s="50" t="e">
        <f>#REF!</f>
        <v>#REF!</v>
      </c>
      <c r="P11" s="50" t="e">
        <f>#REF!</f>
        <v>#REF!</v>
      </c>
      <c r="Q11" s="50" t="e">
        <f>#REF!</f>
        <v>#REF!</v>
      </c>
      <c r="R11" s="50" t="e">
        <f>#REF!</f>
        <v>#REF!</v>
      </c>
      <c r="S11" s="50" t="e">
        <f>#REF!</f>
        <v>#REF!</v>
      </c>
      <c r="T11" s="50" t="e">
        <f>#REF!</f>
        <v>#REF!</v>
      </c>
      <c r="U11" s="50" t="e">
        <f>#REF!</f>
        <v>#REF!</v>
      </c>
      <c r="V11" s="50" t="e">
        <f>#REF!</f>
        <v>#REF!</v>
      </c>
      <c r="W11" s="50" t="e">
        <f>#REF!</f>
        <v>#REF!</v>
      </c>
      <c r="X11" s="50" t="e">
        <f>#REF!</f>
        <v>#REF!</v>
      </c>
      <c r="Y11" s="50" t="e">
        <f>#REF!</f>
        <v>#REF!</v>
      </c>
      <c r="Z11" s="50" t="e">
        <f>#REF!</f>
        <v>#REF!</v>
      </c>
      <c r="AA11" s="50" t="e">
        <f>#REF!</f>
        <v>#REF!</v>
      </c>
      <c r="AB11" s="50" t="e">
        <f>#REF!</f>
        <v>#REF!</v>
      </c>
      <c r="AC11" s="50" t="e">
        <f>#REF!</f>
        <v>#REF!</v>
      </c>
      <c r="AD11" s="50" t="e">
        <f>#REF!</f>
        <v>#REF!</v>
      </c>
      <c r="AE11" s="50" t="e">
        <f>#REF!</f>
        <v>#REF!</v>
      </c>
      <c r="AF11" s="50" t="e">
        <f>#REF!</f>
        <v>#REF!</v>
      </c>
      <c r="AG11" s="50" t="e">
        <f>#REF!</f>
        <v>#REF!</v>
      </c>
      <c r="AH11" s="50" t="e">
        <f>#REF!</f>
        <v>#REF!</v>
      </c>
      <c r="AI11" s="50" t="e">
        <f>#REF!</f>
        <v>#REF!</v>
      </c>
      <c r="AJ11" s="50" t="e">
        <f>#REF!</f>
        <v>#REF!</v>
      </c>
      <c r="AK11" s="50" t="e">
        <f>#REF!</f>
        <v>#REF!</v>
      </c>
      <c r="AL11" s="50" t="e">
        <f>#REF!</f>
        <v>#REF!</v>
      </c>
      <c r="AM11" s="50" t="e">
        <f>#REF!</f>
        <v>#REF!</v>
      </c>
      <c r="AN11" s="50" t="e">
        <f>#REF!</f>
        <v>#REF!</v>
      </c>
      <c r="AO11" s="50" t="e">
        <f>#REF!</f>
        <v>#REF!</v>
      </c>
      <c r="AP11" s="50" t="e">
        <f>#REF!</f>
        <v>#REF!</v>
      </c>
      <c r="AQ11" s="50" t="e">
        <f>#REF!</f>
        <v>#REF!</v>
      </c>
      <c r="AR11" s="50" t="e">
        <f>#REF!</f>
        <v>#REF!</v>
      </c>
      <c r="AS11" s="50" t="e">
        <f>#REF!</f>
        <v>#REF!</v>
      </c>
      <c r="AT11" s="50" t="e">
        <f>#REF!</f>
        <v>#REF!</v>
      </c>
      <c r="AU11" s="50" t="e">
        <f>#REF!</f>
        <v>#REF!</v>
      </c>
      <c r="AV11" s="50" t="e">
        <f>#REF!</f>
        <v>#REF!</v>
      </c>
      <c r="AW11" s="50" t="e">
        <f>#REF!</f>
        <v>#REF!</v>
      </c>
      <c r="AX11" s="50" t="e">
        <f>#REF!</f>
        <v>#REF!</v>
      </c>
      <c r="AY11" s="50" t="e">
        <f>#REF!</f>
        <v>#REF!</v>
      </c>
      <c r="AZ11" s="51" t="e">
        <f>#REF!</f>
        <v>#REF!</v>
      </c>
    </row>
    <row r="12" spans="1:52" x14ac:dyDescent="0.4">
      <c r="A12" s="45" t="s">
        <v>88</v>
      </c>
      <c r="B12" s="32"/>
      <c r="C12" s="73" t="e">
        <f>SUM(#REF!,#REF!,#REF!,#REF!,#REF!,#REF!,#REF!,#REF!,#REF!,#REF!,#REF!,#REF!)</f>
        <v>#REF!</v>
      </c>
      <c r="D12" s="68">
        <v>7</v>
      </c>
      <c r="E12" s="50" t="e">
        <f>#REF!</f>
        <v>#REF!</v>
      </c>
      <c r="F12" s="50" t="e">
        <f>#REF!</f>
        <v>#REF!</v>
      </c>
      <c r="G12" s="50" t="e">
        <f>#REF!</f>
        <v>#REF!</v>
      </c>
      <c r="H12" s="50" t="e">
        <f>#REF!</f>
        <v>#REF!</v>
      </c>
      <c r="I12" s="50" t="e">
        <f>#REF!</f>
        <v>#REF!</v>
      </c>
      <c r="J12" s="50" t="e">
        <f>#REF!</f>
        <v>#REF!</v>
      </c>
      <c r="K12" s="50" t="e">
        <f>#REF!</f>
        <v>#REF!</v>
      </c>
      <c r="L12" s="50" t="e">
        <f>#REF!</f>
        <v>#REF!</v>
      </c>
      <c r="M12" s="50" t="e">
        <f>#REF!</f>
        <v>#REF!</v>
      </c>
      <c r="N12" s="50" t="e">
        <f>#REF!</f>
        <v>#REF!</v>
      </c>
      <c r="O12" s="50" t="e">
        <f>#REF!</f>
        <v>#REF!</v>
      </c>
      <c r="P12" s="50" t="e">
        <f>#REF!</f>
        <v>#REF!</v>
      </c>
      <c r="Q12" s="50" t="e">
        <f>#REF!</f>
        <v>#REF!</v>
      </c>
      <c r="R12" s="50" t="e">
        <f>#REF!</f>
        <v>#REF!</v>
      </c>
      <c r="S12" s="50" t="e">
        <f>#REF!</f>
        <v>#REF!</v>
      </c>
      <c r="T12" s="50" t="e">
        <f>#REF!</f>
        <v>#REF!</v>
      </c>
      <c r="U12" s="50" t="e">
        <f>#REF!</f>
        <v>#REF!</v>
      </c>
      <c r="V12" s="50" t="e">
        <f>#REF!</f>
        <v>#REF!</v>
      </c>
      <c r="W12" s="50" t="e">
        <f>#REF!</f>
        <v>#REF!</v>
      </c>
      <c r="X12" s="50" t="e">
        <f>#REF!</f>
        <v>#REF!</v>
      </c>
      <c r="Y12" s="50" t="e">
        <f>#REF!</f>
        <v>#REF!</v>
      </c>
      <c r="Z12" s="50" t="e">
        <f>#REF!</f>
        <v>#REF!</v>
      </c>
      <c r="AA12" s="50" t="e">
        <f>#REF!</f>
        <v>#REF!</v>
      </c>
      <c r="AB12" s="50" t="e">
        <f>#REF!</f>
        <v>#REF!</v>
      </c>
      <c r="AC12" s="50" t="e">
        <f>#REF!</f>
        <v>#REF!</v>
      </c>
      <c r="AD12" s="50" t="e">
        <f>#REF!</f>
        <v>#REF!</v>
      </c>
      <c r="AE12" s="50" t="e">
        <f>#REF!</f>
        <v>#REF!</v>
      </c>
      <c r="AF12" s="50" t="e">
        <f>#REF!</f>
        <v>#REF!</v>
      </c>
      <c r="AG12" s="50" t="e">
        <f>#REF!</f>
        <v>#REF!</v>
      </c>
      <c r="AH12" s="50" t="e">
        <f>#REF!</f>
        <v>#REF!</v>
      </c>
      <c r="AI12" s="50" t="e">
        <f>#REF!</f>
        <v>#REF!</v>
      </c>
      <c r="AJ12" s="50" t="e">
        <f>#REF!</f>
        <v>#REF!</v>
      </c>
      <c r="AK12" s="50" t="e">
        <f>#REF!</f>
        <v>#REF!</v>
      </c>
      <c r="AL12" s="50" t="e">
        <f>#REF!</f>
        <v>#REF!</v>
      </c>
      <c r="AM12" s="50" t="e">
        <f>#REF!</f>
        <v>#REF!</v>
      </c>
      <c r="AN12" s="50" t="e">
        <f>#REF!</f>
        <v>#REF!</v>
      </c>
      <c r="AO12" s="50" t="e">
        <f>#REF!</f>
        <v>#REF!</v>
      </c>
      <c r="AP12" s="50" t="e">
        <f>#REF!</f>
        <v>#REF!</v>
      </c>
      <c r="AQ12" s="50" t="e">
        <f>#REF!</f>
        <v>#REF!</v>
      </c>
      <c r="AR12" s="50" t="e">
        <f>#REF!</f>
        <v>#REF!</v>
      </c>
      <c r="AS12" s="50" t="e">
        <f>#REF!</f>
        <v>#REF!</v>
      </c>
      <c r="AT12" s="50" t="e">
        <f>#REF!</f>
        <v>#REF!</v>
      </c>
      <c r="AU12" s="50" t="e">
        <f>#REF!</f>
        <v>#REF!</v>
      </c>
      <c r="AV12" s="50" t="e">
        <f>#REF!</f>
        <v>#REF!</v>
      </c>
      <c r="AW12" s="50" t="e">
        <f>#REF!</f>
        <v>#REF!</v>
      </c>
      <c r="AX12" s="50" t="e">
        <f>#REF!</f>
        <v>#REF!</v>
      </c>
      <c r="AY12" s="50" t="e">
        <f>#REF!</f>
        <v>#REF!</v>
      </c>
      <c r="AZ12" s="51" t="e">
        <f>#REF!</f>
        <v>#REF!</v>
      </c>
    </row>
    <row r="13" spans="1:52" x14ac:dyDescent="0.4">
      <c r="A13" s="56" t="s">
        <v>60</v>
      </c>
      <c r="B13" s="57" t="s">
        <v>137</v>
      </c>
      <c r="C13" s="59" t="e">
        <f>SUMIF($C$24:$C$47,"時間内",$BA$24:$BA$47)</f>
        <v>#REF!</v>
      </c>
      <c r="D13" s="68">
        <v>8</v>
      </c>
      <c r="E13" s="50" t="e">
        <f>#REF!</f>
        <v>#REF!</v>
      </c>
      <c r="F13" s="50" t="e">
        <f>#REF!</f>
        <v>#REF!</v>
      </c>
      <c r="G13" s="50" t="e">
        <f>#REF!</f>
        <v>#REF!</v>
      </c>
      <c r="H13" s="50" t="e">
        <f>#REF!</f>
        <v>#REF!</v>
      </c>
      <c r="I13" s="50" t="e">
        <f>#REF!</f>
        <v>#REF!</v>
      </c>
      <c r="J13" s="50" t="e">
        <f>#REF!</f>
        <v>#REF!</v>
      </c>
      <c r="K13" s="50" t="e">
        <f>#REF!</f>
        <v>#REF!</v>
      </c>
      <c r="L13" s="50" t="e">
        <f>#REF!</f>
        <v>#REF!</v>
      </c>
      <c r="M13" s="50" t="e">
        <f>#REF!</f>
        <v>#REF!</v>
      </c>
      <c r="N13" s="50" t="e">
        <f>#REF!</f>
        <v>#REF!</v>
      </c>
      <c r="O13" s="50" t="e">
        <f>#REF!</f>
        <v>#REF!</v>
      </c>
      <c r="P13" s="50" t="e">
        <f>#REF!</f>
        <v>#REF!</v>
      </c>
      <c r="Q13" s="50" t="e">
        <f>#REF!</f>
        <v>#REF!</v>
      </c>
      <c r="R13" s="50" t="e">
        <f>#REF!</f>
        <v>#REF!</v>
      </c>
      <c r="S13" s="50" t="e">
        <f>#REF!</f>
        <v>#REF!</v>
      </c>
      <c r="T13" s="50" t="e">
        <f>#REF!</f>
        <v>#REF!</v>
      </c>
      <c r="U13" s="50" t="e">
        <f>#REF!</f>
        <v>#REF!</v>
      </c>
      <c r="V13" s="50" t="e">
        <f>#REF!</f>
        <v>#REF!</v>
      </c>
      <c r="W13" s="50" t="e">
        <f>#REF!</f>
        <v>#REF!</v>
      </c>
      <c r="X13" s="50" t="e">
        <f>#REF!</f>
        <v>#REF!</v>
      </c>
      <c r="Y13" s="50" t="e">
        <f>#REF!</f>
        <v>#REF!</v>
      </c>
      <c r="Z13" s="50" t="e">
        <f>#REF!</f>
        <v>#REF!</v>
      </c>
      <c r="AA13" s="50" t="e">
        <f>#REF!</f>
        <v>#REF!</v>
      </c>
      <c r="AB13" s="50" t="e">
        <f>#REF!</f>
        <v>#REF!</v>
      </c>
      <c r="AC13" s="50" t="e">
        <f>#REF!</f>
        <v>#REF!</v>
      </c>
      <c r="AD13" s="50" t="e">
        <f>#REF!</f>
        <v>#REF!</v>
      </c>
      <c r="AE13" s="50" t="e">
        <f>#REF!</f>
        <v>#REF!</v>
      </c>
      <c r="AF13" s="50" t="e">
        <f>#REF!</f>
        <v>#REF!</v>
      </c>
      <c r="AG13" s="50" t="e">
        <f>#REF!</f>
        <v>#REF!</v>
      </c>
      <c r="AH13" s="50" t="e">
        <f>#REF!</f>
        <v>#REF!</v>
      </c>
      <c r="AI13" s="50" t="e">
        <f>#REF!</f>
        <v>#REF!</v>
      </c>
      <c r="AJ13" s="50" t="e">
        <f>#REF!</f>
        <v>#REF!</v>
      </c>
      <c r="AK13" s="50" t="e">
        <f>#REF!</f>
        <v>#REF!</v>
      </c>
      <c r="AL13" s="50" t="e">
        <f>#REF!</f>
        <v>#REF!</v>
      </c>
      <c r="AM13" s="50" t="e">
        <f>#REF!</f>
        <v>#REF!</v>
      </c>
      <c r="AN13" s="50" t="e">
        <f>#REF!</f>
        <v>#REF!</v>
      </c>
      <c r="AO13" s="50" t="e">
        <f>#REF!</f>
        <v>#REF!</v>
      </c>
      <c r="AP13" s="50" t="e">
        <f>#REF!</f>
        <v>#REF!</v>
      </c>
      <c r="AQ13" s="50" t="e">
        <f>#REF!</f>
        <v>#REF!</v>
      </c>
      <c r="AR13" s="50" t="e">
        <f>#REF!</f>
        <v>#REF!</v>
      </c>
      <c r="AS13" s="50" t="e">
        <f>#REF!</f>
        <v>#REF!</v>
      </c>
      <c r="AT13" s="50" t="e">
        <f>#REF!</f>
        <v>#REF!</v>
      </c>
      <c r="AU13" s="50" t="e">
        <f>#REF!</f>
        <v>#REF!</v>
      </c>
      <c r="AV13" s="50" t="e">
        <f>#REF!</f>
        <v>#REF!</v>
      </c>
      <c r="AW13" s="50" t="e">
        <f>#REF!</f>
        <v>#REF!</v>
      </c>
      <c r="AX13" s="50" t="e">
        <f>#REF!</f>
        <v>#REF!</v>
      </c>
      <c r="AY13" s="50" t="e">
        <f>#REF!</f>
        <v>#REF!</v>
      </c>
      <c r="AZ13" s="51" t="e">
        <f>#REF!</f>
        <v>#REF!</v>
      </c>
    </row>
    <row r="14" spans="1:52" x14ac:dyDescent="0.4">
      <c r="A14" s="56" t="s">
        <v>61</v>
      </c>
      <c r="B14" s="57" t="s">
        <v>138</v>
      </c>
      <c r="C14" s="59" t="e">
        <f>SUMIF($C$24:$C$47,"時間外",$BA$24:$BA$47)</f>
        <v>#REF!</v>
      </c>
      <c r="D14" s="68">
        <v>9</v>
      </c>
      <c r="E14" s="50" t="e">
        <f>#REF!</f>
        <v>#REF!</v>
      </c>
      <c r="F14" s="50" t="e">
        <f>#REF!</f>
        <v>#REF!</v>
      </c>
      <c r="G14" s="50" t="e">
        <f>#REF!</f>
        <v>#REF!</v>
      </c>
      <c r="H14" s="50" t="e">
        <f>#REF!</f>
        <v>#REF!</v>
      </c>
      <c r="I14" s="50" t="e">
        <f>#REF!</f>
        <v>#REF!</v>
      </c>
      <c r="J14" s="50" t="e">
        <f>#REF!</f>
        <v>#REF!</v>
      </c>
      <c r="K14" s="50" t="e">
        <f>#REF!</f>
        <v>#REF!</v>
      </c>
      <c r="L14" s="50" t="e">
        <f>#REF!</f>
        <v>#REF!</v>
      </c>
      <c r="M14" s="50" t="e">
        <f>#REF!</f>
        <v>#REF!</v>
      </c>
      <c r="N14" s="50" t="e">
        <f>#REF!</f>
        <v>#REF!</v>
      </c>
      <c r="O14" s="50" t="e">
        <f>#REF!</f>
        <v>#REF!</v>
      </c>
      <c r="P14" s="50" t="e">
        <f>#REF!</f>
        <v>#REF!</v>
      </c>
      <c r="Q14" s="50" t="e">
        <f>#REF!</f>
        <v>#REF!</v>
      </c>
      <c r="R14" s="50" t="e">
        <f>#REF!</f>
        <v>#REF!</v>
      </c>
      <c r="S14" s="50" t="e">
        <f>#REF!</f>
        <v>#REF!</v>
      </c>
      <c r="T14" s="50" t="e">
        <f>#REF!</f>
        <v>#REF!</v>
      </c>
      <c r="U14" s="50" t="e">
        <f>#REF!</f>
        <v>#REF!</v>
      </c>
      <c r="V14" s="50" t="e">
        <f>#REF!</f>
        <v>#REF!</v>
      </c>
      <c r="W14" s="50" t="e">
        <f>#REF!</f>
        <v>#REF!</v>
      </c>
      <c r="X14" s="50" t="e">
        <f>#REF!</f>
        <v>#REF!</v>
      </c>
      <c r="Y14" s="50" t="e">
        <f>#REF!</f>
        <v>#REF!</v>
      </c>
      <c r="Z14" s="50" t="e">
        <f>#REF!</f>
        <v>#REF!</v>
      </c>
      <c r="AA14" s="50" t="e">
        <f>#REF!</f>
        <v>#REF!</v>
      </c>
      <c r="AB14" s="50" t="e">
        <f>#REF!</f>
        <v>#REF!</v>
      </c>
      <c r="AC14" s="50" t="e">
        <f>#REF!</f>
        <v>#REF!</v>
      </c>
      <c r="AD14" s="50" t="e">
        <f>#REF!</f>
        <v>#REF!</v>
      </c>
      <c r="AE14" s="50" t="e">
        <f>#REF!</f>
        <v>#REF!</v>
      </c>
      <c r="AF14" s="50" t="e">
        <f>#REF!</f>
        <v>#REF!</v>
      </c>
      <c r="AG14" s="50" t="e">
        <f>#REF!</f>
        <v>#REF!</v>
      </c>
      <c r="AH14" s="50" t="e">
        <f>#REF!</f>
        <v>#REF!</v>
      </c>
      <c r="AI14" s="50" t="e">
        <f>#REF!</f>
        <v>#REF!</v>
      </c>
      <c r="AJ14" s="50" t="e">
        <f>#REF!</f>
        <v>#REF!</v>
      </c>
      <c r="AK14" s="50" t="e">
        <f>#REF!</f>
        <v>#REF!</v>
      </c>
      <c r="AL14" s="50" t="e">
        <f>#REF!</f>
        <v>#REF!</v>
      </c>
      <c r="AM14" s="50" t="e">
        <f>#REF!</f>
        <v>#REF!</v>
      </c>
      <c r="AN14" s="50" t="e">
        <f>#REF!</f>
        <v>#REF!</v>
      </c>
      <c r="AO14" s="50" t="e">
        <f>#REF!</f>
        <v>#REF!</v>
      </c>
      <c r="AP14" s="50" t="e">
        <f>#REF!</f>
        <v>#REF!</v>
      </c>
      <c r="AQ14" s="50" t="e">
        <f>#REF!</f>
        <v>#REF!</v>
      </c>
      <c r="AR14" s="50" t="e">
        <f>#REF!</f>
        <v>#REF!</v>
      </c>
      <c r="AS14" s="50" t="e">
        <f>#REF!</f>
        <v>#REF!</v>
      </c>
      <c r="AT14" s="50" t="e">
        <f>#REF!</f>
        <v>#REF!</v>
      </c>
      <c r="AU14" s="50" t="e">
        <f>#REF!</f>
        <v>#REF!</v>
      </c>
      <c r="AV14" s="50" t="e">
        <f>#REF!</f>
        <v>#REF!</v>
      </c>
      <c r="AW14" s="50" t="e">
        <f>#REF!</f>
        <v>#REF!</v>
      </c>
      <c r="AX14" s="50" t="e">
        <f>#REF!</f>
        <v>#REF!</v>
      </c>
      <c r="AY14" s="50" t="e">
        <f>#REF!</f>
        <v>#REF!</v>
      </c>
      <c r="AZ14" s="51" t="e">
        <f>#REF!</f>
        <v>#REF!</v>
      </c>
    </row>
    <row r="15" spans="1:52" x14ac:dyDescent="0.4">
      <c r="A15" s="45" t="s">
        <v>58</v>
      </c>
      <c r="B15" s="32" t="s">
        <v>145</v>
      </c>
      <c r="C15" s="73" t="e">
        <f>SQRT((1/$C$7)*($C$13/$C$7))</f>
        <v>#REF!</v>
      </c>
      <c r="D15" s="68">
        <v>10</v>
      </c>
      <c r="E15" s="50" t="e">
        <f>#REF!</f>
        <v>#REF!</v>
      </c>
      <c r="F15" s="50" t="e">
        <f>#REF!</f>
        <v>#REF!</v>
      </c>
      <c r="G15" s="50" t="e">
        <f>#REF!</f>
        <v>#REF!</v>
      </c>
      <c r="H15" s="50" t="e">
        <f>#REF!</f>
        <v>#REF!</v>
      </c>
      <c r="I15" s="50" t="e">
        <f>#REF!</f>
        <v>#REF!</v>
      </c>
      <c r="J15" s="50" t="e">
        <f>#REF!</f>
        <v>#REF!</v>
      </c>
      <c r="K15" s="50" t="e">
        <f>#REF!</f>
        <v>#REF!</v>
      </c>
      <c r="L15" s="50" t="e">
        <f>#REF!</f>
        <v>#REF!</v>
      </c>
      <c r="M15" s="50" t="e">
        <f>#REF!</f>
        <v>#REF!</v>
      </c>
      <c r="N15" s="50" t="e">
        <f>#REF!</f>
        <v>#REF!</v>
      </c>
      <c r="O15" s="50" t="e">
        <f>#REF!</f>
        <v>#REF!</v>
      </c>
      <c r="P15" s="50" t="e">
        <f>#REF!</f>
        <v>#REF!</v>
      </c>
      <c r="Q15" s="50" t="e">
        <f>#REF!</f>
        <v>#REF!</v>
      </c>
      <c r="R15" s="50" t="e">
        <f>#REF!</f>
        <v>#REF!</v>
      </c>
      <c r="S15" s="50" t="e">
        <f>#REF!</f>
        <v>#REF!</v>
      </c>
      <c r="T15" s="50" t="e">
        <f>#REF!</f>
        <v>#REF!</v>
      </c>
      <c r="U15" s="50" t="e">
        <f>#REF!</f>
        <v>#REF!</v>
      </c>
      <c r="V15" s="50" t="e">
        <f>#REF!</f>
        <v>#REF!</v>
      </c>
      <c r="W15" s="50" t="e">
        <f>#REF!</f>
        <v>#REF!</v>
      </c>
      <c r="X15" s="50" t="e">
        <f>#REF!</f>
        <v>#REF!</v>
      </c>
      <c r="Y15" s="50" t="e">
        <f>#REF!</f>
        <v>#REF!</v>
      </c>
      <c r="Z15" s="50" t="e">
        <f>#REF!</f>
        <v>#REF!</v>
      </c>
      <c r="AA15" s="50" t="e">
        <f>#REF!</f>
        <v>#REF!</v>
      </c>
      <c r="AB15" s="50" t="e">
        <f>#REF!</f>
        <v>#REF!</v>
      </c>
      <c r="AC15" s="50" t="e">
        <f>#REF!</f>
        <v>#REF!</v>
      </c>
      <c r="AD15" s="50" t="e">
        <f>#REF!</f>
        <v>#REF!</v>
      </c>
      <c r="AE15" s="50" t="e">
        <f>#REF!</f>
        <v>#REF!</v>
      </c>
      <c r="AF15" s="50" t="e">
        <f>#REF!</f>
        <v>#REF!</v>
      </c>
      <c r="AG15" s="50" t="e">
        <f>#REF!</f>
        <v>#REF!</v>
      </c>
      <c r="AH15" s="50" t="e">
        <f>#REF!</f>
        <v>#REF!</v>
      </c>
      <c r="AI15" s="50" t="e">
        <f>#REF!</f>
        <v>#REF!</v>
      </c>
      <c r="AJ15" s="50" t="e">
        <f>#REF!</f>
        <v>#REF!</v>
      </c>
      <c r="AK15" s="50" t="e">
        <f>#REF!</f>
        <v>#REF!</v>
      </c>
      <c r="AL15" s="50" t="e">
        <f>#REF!</f>
        <v>#REF!</v>
      </c>
      <c r="AM15" s="50" t="e">
        <f>#REF!</f>
        <v>#REF!</v>
      </c>
      <c r="AN15" s="50" t="e">
        <f>#REF!</f>
        <v>#REF!</v>
      </c>
      <c r="AO15" s="50" t="e">
        <f>#REF!</f>
        <v>#REF!</v>
      </c>
      <c r="AP15" s="50" t="e">
        <f>#REF!</f>
        <v>#REF!</v>
      </c>
      <c r="AQ15" s="50" t="e">
        <f>#REF!</f>
        <v>#REF!</v>
      </c>
      <c r="AR15" s="50" t="e">
        <f>#REF!</f>
        <v>#REF!</v>
      </c>
      <c r="AS15" s="50" t="e">
        <f>#REF!</f>
        <v>#REF!</v>
      </c>
      <c r="AT15" s="50" t="e">
        <f>#REF!</f>
        <v>#REF!</v>
      </c>
      <c r="AU15" s="50" t="e">
        <f>#REF!</f>
        <v>#REF!</v>
      </c>
      <c r="AV15" s="50" t="e">
        <f>#REF!</f>
        <v>#REF!</v>
      </c>
      <c r="AW15" s="50" t="e">
        <f>#REF!</f>
        <v>#REF!</v>
      </c>
      <c r="AX15" s="50" t="e">
        <f>#REF!</f>
        <v>#REF!</v>
      </c>
      <c r="AY15" s="50" t="e">
        <f>#REF!</f>
        <v>#REF!</v>
      </c>
      <c r="AZ15" s="51" t="e">
        <f>#REF!</f>
        <v>#REF!</v>
      </c>
    </row>
    <row r="16" spans="1:52" ht="19.5" thickBot="1" x14ac:dyDescent="0.45">
      <c r="A16" s="46" t="s">
        <v>59</v>
      </c>
      <c r="B16" s="47" t="s">
        <v>146</v>
      </c>
      <c r="C16" s="132" t="e">
        <f>SQRT((1/$C$8)*($C$14/$C$8))</f>
        <v>#REF!</v>
      </c>
      <c r="D16" s="68">
        <v>11</v>
      </c>
      <c r="E16" s="50" t="e">
        <f>#REF!</f>
        <v>#REF!</v>
      </c>
      <c r="F16" s="50" t="e">
        <f>#REF!</f>
        <v>#REF!</v>
      </c>
      <c r="G16" s="50" t="e">
        <f>#REF!</f>
        <v>#REF!</v>
      </c>
      <c r="H16" s="50" t="e">
        <f>#REF!</f>
        <v>#REF!</v>
      </c>
      <c r="I16" s="50" t="e">
        <f>#REF!</f>
        <v>#REF!</v>
      </c>
      <c r="J16" s="50" t="e">
        <f>#REF!</f>
        <v>#REF!</v>
      </c>
      <c r="K16" s="50" t="e">
        <f>#REF!</f>
        <v>#REF!</v>
      </c>
      <c r="L16" s="50" t="e">
        <f>#REF!</f>
        <v>#REF!</v>
      </c>
      <c r="M16" s="50" t="e">
        <f>#REF!</f>
        <v>#REF!</v>
      </c>
      <c r="N16" s="50" t="e">
        <f>#REF!</f>
        <v>#REF!</v>
      </c>
      <c r="O16" s="50" t="e">
        <f>#REF!</f>
        <v>#REF!</v>
      </c>
      <c r="P16" s="50" t="e">
        <f>#REF!</f>
        <v>#REF!</v>
      </c>
      <c r="Q16" s="50" t="e">
        <f>#REF!</f>
        <v>#REF!</v>
      </c>
      <c r="R16" s="50" t="e">
        <f>#REF!</f>
        <v>#REF!</v>
      </c>
      <c r="S16" s="50" t="e">
        <f>#REF!</f>
        <v>#REF!</v>
      </c>
      <c r="T16" s="50" t="e">
        <f>#REF!</f>
        <v>#REF!</v>
      </c>
      <c r="U16" s="50" t="e">
        <f>#REF!</f>
        <v>#REF!</v>
      </c>
      <c r="V16" s="50" t="e">
        <f>#REF!</f>
        <v>#REF!</v>
      </c>
      <c r="W16" s="50" t="e">
        <f>#REF!</f>
        <v>#REF!</v>
      </c>
      <c r="X16" s="50" t="e">
        <f>#REF!</f>
        <v>#REF!</v>
      </c>
      <c r="Y16" s="50" t="e">
        <f>#REF!</f>
        <v>#REF!</v>
      </c>
      <c r="Z16" s="50" t="e">
        <f>#REF!</f>
        <v>#REF!</v>
      </c>
      <c r="AA16" s="50" t="e">
        <f>#REF!</f>
        <v>#REF!</v>
      </c>
      <c r="AB16" s="50" t="e">
        <f>#REF!</f>
        <v>#REF!</v>
      </c>
      <c r="AC16" s="50" t="e">
        <f>#REF!</f>
        <v>#REF!</v>
      </c>
      <c r="AD16" s="50" t="e">
        <f>#REF!</f>
        <v>#REF!</v>
      </c>
      <c r="AE16" s="50" t="e">
        <f>#REF!</f>
        <v>#REF!</v>
      </c>
      <c r="AF16" s="50" t="e">
        <f>#REF!</f>
        <v>#REF!</v>
      </c>
      <c r="AG16" s="50" t="e">
        <f>#REF!</f>
        <v>#REF!</v>
      </c>
      <c r="AH16" s="50" t="e">
        <f>#REF!</f>
        <v>#REF!</v>
      </c>
      <c r="AI16" s="50" t="e">
        <f>#REF!</f>
        <v>#REF!</v>
      </c>
      <c r="AJ16" s="50" t="e">
        <f>#REF!</f>
        <v>#REF!</v>
      </c>
      <c r="AK16" s="50" t="e">
        <f>#REF!</f>
        <v>#REF!</v>
      </c>
      <c r="AL16" s="50" t="e">
        <f>#REF!</f>
        <v>#REF!</v>
      </c>
      <c r="AM16" s="50" t="e">
        <f>#REF!</f>
        <v>#REF!</v>
      </c>
      <c r="AN16" s="50" t="e">
        <f>#REF!</f>
        <v>#REF!</v>
      </c>
      <c r="AO16" s="50" t="e">
        <f>#REF!</f>
        <v>#REF!</v>
      </c>
      <c r="AP16" s="50" t="e">
        <f>#REF!</f>
        <v>#REF!</v>
      </c>
      <c r="AQ16" s="50" t="e">
        <f>#REF!</f>
        <v>#REF!</v>
      </c>
      <c r="AR16" s="50" t="e">
        <f>#REF!</f>
        <v>#REF!</v>
      </c>
      <c r="AS16" s="50" t="e">
        <f>#REF!</f>
        <v>#REF!</v>
      </c>
      <c r="AT16" s="50" t="e">
        <f>#REF!</f>
        <v>#REF!</v>
      </c>
      <c r="AU16" s="50" t="e">
        <f>#REF!</f>
        <v>#REF!</v>
      </c>
      <c r="AV16" s="50" t="e">
        <f>#REF!</f>
        <v>#REF!</v>
      </c>
      <c r="AW16" s="50" t="e">
        <f>#REF!</f>
        <v>#REF!</v>
      </c>
      <c r="AX16" s="50" t="e">
        <f>#REF!</f>
        <v>#REF!</v>
      </c>
      <c r="AY16" s="50" t="e">
        <f>#REF!</f>
        <v>#REF!</v>
      </c>
      <c r="AZ16" s="51" t="e">
        <f>#REF!</f>
        <v>#REF!</v>
      </c>
    </row>
    <row r="17" spans="1:54" x14ac:dyDescent="0.4">
      <c r="D17" s="68">
        <v>12</v>
      </c>
      <c r="E17" s="50" t="e">
        <f>#REF!</f>
        <v>#REF!</v>
      </c>
      <c r="F17" s="50" t="e">
        <f>#REF!</f>
        <v>#REF!</v>
      </c>
      <c r="G17" s="50" t="e">
        <f>#REF!</f>
        <v>#REF!</v>
      </c>
      <c r="H17" s="50" t="e">
        <f>#REF!</f>
        <v>#REF!</v>
      </c>
      <c r="I17" s="50" t="e">
        <f>#REF!</f>
        <v>#REF!</v>
      </c>
      <c r="J17" s="50" t="e">
        <f>#REF!</f>
        <v>#REF!</v>
      </c>
      <c r="K17" s="50" t="e">
        <f>#REF!</f>
        <v>#REF!</v>
      </c>
      <c r="L17" s="50" t="e">
        <f>#REF!</f>
        <v>#REF!</v>
      </c>
      <c r="M17" s="50" t="e">
        <f>#REF!</f>
        <v>#REF!</v>
      </c>
      <c r="N17" s="50" t="e">
        <f>#REF!</f>
        <v>#REF!</v>
      </c>
      <c r="O17" s="50" t="e">
        <f>#REF!</f>
        <v>#REF!</v>
      </c>
      <c r="P17" s="50" t="e">
        <f>#REF!</f>
        <v>#REF!</v>
      </c>
      <c r="Q17" s="50" t="e">
        <f>#REF!</f>
        <v>#REF!</v>
      </c>
      <c r="R17" s="50" t="e">
        <f>#REF!</f>
        <v>#REF!</v>
      </c>
      <c r="S17" s="50" t="e">
        <f>#REF!</f>
        <v>#REF!</v>
      </c>
      <c r="T17" s="50" t="e">
        <f>#REF!</f>
        <v>#REF!</v>
      </c>
      <c r="U17" s="50" t="e">
        <f>#REF!</f>
        <v>#REF!</v>
      </c>
      <c r="V17" s="50" t="e">
        <f>#REF!</f>
        <v>#REF!</v>
      </c>
      <c r="W17" s="50" t="e">
        <f>#REF!</f>
        <v>#REF!</v>
      </c>
      <c r="X17" s="50" t="e">
        <f>#REF!</f>
        <v>#REF!</v>
      </c>
      <c r="Y17" s="50" t="e">
        <f>#REF!</f>
        <v>#REF!</v>
      </c>
      <c r="Z17" s="50" t="e">
        <f>#REF!</f>
        <v>#REF!</v>
      </c>
      <c r="AA17" s="50" t="e">
        <f>#REF!</f>
        <v>#REF!</v>
      </c>
      <c r="AB17" s="50" t="e">
        <f>#REF!</f>
        <v>#REF!</v>
      </c>
      <c r="AC17" s="50" t="e">
        <f>#REF!</f>
        <v>#REF!</v>
      </c>
      <c r="AD17" s="50" t="e">
        <f>#REF!</f>
        <v>#REF!</v>
      </c>
      <c r="AE17" s="50" t="e">
        <f>#REF!</f>
        <v>#REF!</v>
      </c>
      <c r="AF17" s="50" t="e">
        <f>#REF!</f>
        <v>#REF!</v>
      </c>
      <c r="AG17" s="50" t="e">
        <f>#REF!</f>
        <v>#REF!</v>
      </c>
      <c r="AH17" s="50" t="e">
        <f>#REF!</f>
        <v>#REF!</v>
      </c>
      <c r="AI17" s="50" t="e">
        <f>#REF!</f>
        <v>#REF!</v>
      </c>
      <c r="AJ17" s="50" t="e">
        <f>#REF!</f>
        <v>#REF!</v>
      </c>
      <c r="AK17" s="50" t="e">
        <f>#REF!</f>
        <v>#REF!</v>
      </c>
      <c r="AL17" s="50" t="e">
        <f>#REF!</f>
        <v>#REF!</v>
      </c>
      <c r="AM17" s="50" t="e">
        <f>#REF!</f>
        <v>#REF!</v>
      </c>
      <c r="AN17" s="50" t="e">
        <f>#REF!</f>
        <v>#REF!</v>
      </c>
      <c r="AO17" s="50" t="e">
        <f>#REF!</f>
        <v>#REF!</v>
      </c>
      <c r="AP17" s="50" t="e">
        <f>#REF!</f>
        <v>#REF!</v>
      </c>
      <c r="AQ17" s="50" t="e">
        <f>#REF!</f>
        <v>#REF!</v>
      </c>
      <c r="AR17" s="50" t="e">
        <f>#REF!</f>
        <v>#REF!</v>
      </c>
      <c r="AS17" s="50" t="e">
        <f>#REF!</f>
        <v>#REF!</v>
      </c>
      <c r="AT17" s="50" t="e">
        <f>#REF!</f>
        <v>#REF!</v>
      </c>
      <c r="AU17" s="50" t="e">
        <f>#REF!</f>
        <v>#REF!</v>
      </c>
      <c r="AV17" s="50" t="e">
        <f>#REF!</f>
        <v>#REF!</v>
      </c>
      <c r="AW17" s="50" t="e">
        <f>#REF!</f>
        <v>#REF!</v>
      </c>
      <c r="AX17" s="50" t="e">
        <f>#REF!</f>
        <v>#REF!</v>
      </c>
      <c r="AY17" s="50" t="e">
        <f>#REF!</f>
        <v>#REF!</v>
      </c>
      <c r="AZ17" s="51" t="e">
        <f>#REF!</f>
        <v>#REF!</v>
      </c>
    </row>
    <row r="18" spans="1:54" x14ac:dyDescent="0.4">
      <c r="A18" s="49"/>
      <c r="D18" s="68">
        <v>1</v>
      </c>
      <c r="E18" s="50" t="e">
        <f>#REF!</f>
        <v>#REF!</v>
      </c>
      <c r="F18" s="50" t="e">
        <f>#REF!</f>
        <v>#REF!</v>
      </c>
      <c r="G18" s="50" t="e">
        <f>#REF!</f>
        <v>#REF!</v>
      </c>
      <c r="H18" s="50" t="e">
        <f>#REF!</f>
        <v>#REF!</v>
      </c>
      <c r="I18" s="50" t="e">
        <f>#REF!</f>
        <v>#REF!</v>
      </c>
      <c r="J18" s="50" t="e">
        <f>#REF!</f>
        <v>#REF!</v>
      </c>
      <c r="K18" s="50" t="e">
        <f>#REF!</f>
        <v>#REF!</v>
      </c>
      <c r="L18" s="50" t="e">
        <f>#REF!</f>
        <v>#REF!</v>
      </c>
      <c r="M18" s="50" t="e">
        <f>#REF!</f>
        <v>#REF!</v>
      </c>
      <c r="N18" s="50" t="e">
        <f>#REF!</f>
        <v>#REF!</v>
      </c>
      <c r="O18" s="50" t="e">
        <f>#REF!</f>
        <v>#REF!</v>
      </c>
      <c r="P18" s="50" t="e">
        <f>#REF!</f>
        <v>#REF!</v>
      </c>
      <c r="Q18" s="50" t="e">
        <f>#REF!</f>
        <v>#REF!</v>
      </c>
      <c r="R18" s="50" t="e">
        <f>#REF!</f>
        <v>#REF!</v>
      </c>
      <c r="S18" s="50" t="e">
        <f>#REF!</f>
        <v>#REF!</v>
      </c>
      <c r="T18" s="50" t="e">
        <f>#REF!</f>
        <v>#REF!</v>
      </c>
      <c r="U18" s="50" t="e">
        <f>#REF!</f>
        <v>#REF!</v>
      </c>
      <c r="V18" s="50" t="e">
        <f>#REF!</f>
        <v>#REF!</v>
      </c>
      <c r="W18" s="50" t="e">
        <f>#REF!</f>
        <v>#REF!</v>
      </c>
      <c r="X18" s="50" t="e">
        <f>#REF!</f>
        <v>#REF!</v>
      </c>
      <c r="Y18" s="50" t="e">
        <f>#REF!</f>
        <v>#REF!</v>
      </c>
      <c r="Z18" s="50" t="e">
        <f>#REF!</f>
        <v>#REF!</v>
      </c>
      <c r="AA18" s="50" t="e">
        <f>#REF!</f>
        <v>#REF!</v>
      </c>
      <c r="AB18" s="50" t="e">
        <f>#REF!</f>
        <v>#REF!</v>
      </c>
      <c r="AC18" s="50" t="e">
        <f>#REF!</f>
        <v>#REF!</v>
      </c>
      <c r="AD18" s="50" t="e">
        <f>#REF!</f>
        <v>#REF!</v>
      </c>
      <c r="AE18" s="50" t="e">
        <f>#REF!</f>
        <v>#REF!</v>
      </c>
      <c r="AF18" s="50" t="e">
        <f>#REF!</f>
        <v>#REF!</v>
      </c>
      <c r="AG18" s="50" t="e">
        <f>#REF!</f>
        <v>#REF!</v>
      </c>
      <c r="AH18" s="50" t="e">
        <f>#REF!</f>
        <v>#REF!</v>
      </c>
      <c r="AI18" s="50" t="e">
        <f>#REF!</f>
        <v>#REF!</v>
      </c>
      <c r="AJ18" s="50" t="e">
        <f>#REF!</f>
        <v>#REF!</v>
      </c>
      <c r="AK18" s="50" t="e">
        <f>#REF!</f>
        <v>#REF!</v>
      </c>
      <c r="AL18" s="50" t="e">
        <f>#REF!</f>
        <v>#REF!</v>
      </c>
      <c r="AM18" s="50" t="e">
        <f>#REF!</f>
        <v>#REF!</v>
      </c>
      <c r="AN18" s="50" t="e">
        <f>#REF!</f>
        <v>#REF!</v>
      </c>
      <c r="AO18" s="50" t="e">
        <f>#REF!</f>
        <v>#REF!</v>
      </c>
      <c r="AP18" s="50" t="e">
        <f>#REF!</f>
        <v>#REF!</v>
      </c>
      <c r="AQ18" s="50" t="e">
        <f>#REF!</f>
        <v>#REF!</v>
      </c>
      <c r="AR18" s="50" t="e">
        <f>#REF!</f>
        <v>#REF!</v>
      </c>
      <c r="AS18" s="50" t="e">
        <f>#REF!</f>
        <v>#REF!</v>
      </c>
      <c r="AT18" s="50" t="e">
        <f>#REF!</f>
        <v>#REF!</v>
      </c>
      <c r="AU18" s="50" t="e">
        <f>#REF!</f>
        <v>#REF!</v>
      </c>
      <c r="AV18" s="50" t="e">
        <f>#REF!</f>
        <v>#REF!</v>
      </c>
      <c r="AW18" s="50" t="e">
        <f>#REF!</f>
        <v>#REF!</v>
      </c>
      <c r="AX18" s="50" t="e">
        <f>#REF!</f>
        <v>#REF!</v>
      </c>
      <c r="AY18" s="50" t="e">
        <f>#REF!</f>
        <v>#REF!</v>
      </c>
      <c r="AZ18" s="51" t="e">
        <f>#REF!</f>
        <v>#REF!</v>
      </c>
    </row>
    <row r="19" spans="1:54" x14ac:dyDescent="0.4">
      <c r="B19" s="49"/>
      <c r="D19" s="68">
        <v>2</v>
      </c>
      <c r="E19" s="50" t="e">
        <f>#REF!</f>
        <v>#REF!</v>
      </c>
      <c r="F19" s="50" t="e">
        <f>#REF!</f>
        <v>#REF!</v>
      </c>
      <c r="G19" s="50" t="e">
        <f>#REF!</f>
        <v>#REF!</v>
      </c>
      <c r="H19" s="50" t="e">
        <f>#REF!</f>
        <v>#REF!</v>
      </c>
      <c r="I19" s="50" t="e">
        <f>#REF!</f>
        <v>#REF!</v>
      </c>
      <c r="J19" s="50" t="e">
        <f>#REF!</f>
        <v>#REF!</v>
      </c>
      <c r="K19" s="50" t="e">
        <f>#REF!</f>
        <v>#REF!</v>
      </c>
      <c r="L19" s="50" t="e">
        <f>#REF!</f>
        <v>#REF!</v>
      </c>
      <c r="M19" s="50" t="e">
        <f>#REF!</f>
        <v>#REF!</v>
      </c>
      <c r="N19" s="50" t="e">
        <f>#REF!</f>
        <v>#REF!</v>
      </c>
      <c r="O19" s="50" t="e">
        <f>#REF!</f>
        <v>#REF!</v>
      </c>
      <c r="P19" s="50" t="e">
        <f>#REF!</f>
        <v>#REF!</v>
      </c>
      <c r="Q19" s="50" t="e">
        <f>#REF!</f>
        <v>#REF!</v>
      </c>
      <c r="R19" s="50" t="e">
        <f>#REF!</f>
        <v>#REF!</v>
      </c>
      <c r="S19" s="50" t="e">
        <f>#REF!</f>
        <v>#REF!</v>
      </c>
      <c r="T19" s="50" t="e">
        <f>#REF!</f>
        <v>#REF!</v>
      </c>
      <c r="U19" s="50" t="e">
        <f>#REF!</f>
        <v>#REF!</v>
      </c>
      <c r="V19" s="50" t="e">
        <f>#REF!</f>
        <v>#REF!</v>
      </c>
      <c r="W19" s="50" t="e">
        <f>#REF!</f>
        <v>#REF!</v>
      </c>
      <c r="X19" s="50" t="e">
        <f>#REF!</f>
        <v>#REF!</v>
      </c>
      <c r="Y19" s="50" t="e">
        <f>#REF!</f>
        <v>#REF!</v>
      </c>
      <c r="Z19" s="50" t="e">
        <f>#REF!</f>
        <v>#REF!</v>
      </c>
      <c r="AA19" s="50" t="e">
        <f>#REF!</f>
        <v>#REF!</v>
      </c>
      <c r="AB19" s="50" t="e">
        <f>#REF!</f>
        <v>#REF!</v>
      </c>
      <c r="AC19" s="50" t="e">
        <f>#REF!</f>
        <v>#REF!</v>
      </c>
      <c r="AD19" s="50" t="e">
        <f>#REF!</f>
        <v>#REF!</v>
      </c>
      <c r="AE19" s="50" t="e">
        <f>#REF!</f>
        <v>#REF!</v>
      </c>
      <c r="AF19" s="50" t="e">
        <f>#REF!</f>
        <v>#REF!</v>
      </c>
      <c r="AG19" s="50" t="e">
        <f>#REF!</f>
        <v>#REF!</v>
      </c>
      <c r="AH19" s="50" t="e">
        <f>#REF!</f>
        <v>#REF!</v>
      </c>
      <c r="AI19" s="50" t="e">
        <f>#REF!</f>
        <v>#REF!</v>
      </c>
      <c r="AJ19" s="50" t="e">
        <f>#REF!</f>
        <v>#REF!</v>
      </c>
      <c r="AK19" s="50" t="e">
        <f>#REF!</f>
        <v>#REF!</v>
      </c>
      <c r="AL19" s="50" t="e">
        <f>#REF!</f>
        <v>#REF!</v>
      </c>
      <c r="AM19" s="50" t="e">
        <f>#REF!</f>
        <v>#REF!</v>
      </c>
      <c r="AN19" s="50" t="e">
        <f>#REF!</f>
        <v>#REF!</v>
      </c>
      <c r="AO19" s="50" t="e">
        <f>#REF!</f>
        <v>#REF!</v>
      </c>
      <c r="AP19" s="50" t="e">
        <f>#REF!</f>
        <v>#REF!</v>
      </c>
      <c r="AQ19" s="50" t="e">
        <f>#REF!</f>
        <v>#REF!</v>
      </c>
      <c r="AR19" s="50" t="e">
        <f>#REF!</f>
        <v>#REF!</v>
      </c>
      <c r="AS19" s="50" t="e">
        <f>#REF!</f>
        <v>#REF!</v>
      </c>
      <c r="AT19" s="50" t="e">
        <f>#REF!</f>
        <v>#REF!</v>
      </c>
      <c r="AU19" s="50" t="e">
        <f>#REF!</f>
        <v>#REF!</v>
      </c>
      <c r="AV19" s="50" t="e">
        <f>#REF!</f>
        <v>#REF!</v>
      </c>
      <c r="AW19" s="50" t="e">
        <f>#REF!</f>
        <v>#REF!</v>
      </c>
      <c r="AX19" s="50" t="e">
        <f>#REF!</f>
        <v>#REF!</v>
      </c>
      <c r="AY19" s="50" t="e">
        <f>#REF!</f>
        <v>#REF!</v>
      </c>
      <c r="AZ19" s="51" t="e">
        <f>#REF!</f>
        <v>#REF!</v>
      </c>
    </row>
    <row r="20" spans="1:54" ht="19.5" thickBot="1" x14ac:dyDescent="0.45">
      <c r="D20" s="74">
        <v>3</v>
      </c>
      <c r="E20" s="50" t="e">
        <f>#REF!</f>
        <v>#REF!</v>
      </c>
      <c r="F20" s="50" t="e">
        <f>#REF!</f>
        <v>#REF!</v>
      </c>
      <c r="G20" s="50" t="e">
        <f>#REF!</f>
        <v>#REF!</v>
      </c>
      <c r="H20" s="50" t="e">
        <f>#REF!</f>
        <v>#REF!</v>
      </c>
      <c r="I20" s="50" t="e">
        <f>#REF!</f>
        <v>#REF!</v>
      </c>
      <c r="J20" s="50" t="e">
        <f>#REF!</f>
        <v>#REF!</v>
      </c>
      <c r="K20" s="50" t="e">
        <f>#REF!</f>
        <v>#REF!</v>
      </c>
      <c r="L20" s="50" t="e">
        <f>#REF!</f>
        <v>#REF!</v>
      </c>
      <c r="M20" s="50" t="e">
        <f>#REF!</f>
        <v>#REF!</v>
      </c>
      <c r="N20" s="50" t="e">
        <f>#REF!</f>
        <v>#REF!</v>
      </c>
      <c r="O20" s="50" t="e">
        <f>#REF!</f>
        <v>#REF!</v>
      </c>
      <c r="P20" s="50" t="e">
        <f>#REF!</f>
        <v>#REF!</v>
      </c>
      <c r="Q20" s="50" t="e">
        <f>#REF!</f>
        <v>#REF!</v>
      </c>
      <c r="R20" s="50" t="e">
        <f>#REF!</f>
        <v>#REF!</v>
      </c>
      <c r="S20" s="50" t="e">
        <f>#REF!</f>
        <v>#REF!</v>
      </c>
      <c r="T20" s="50" t="e">
        <f>#REF!</f>
        <v>#REF!</v>
      </c>
      <c r="U20" s="50" t="e">
        <f>#REF!</f>
        <v>#REF!</v>
      </c>
      <c r="V20" s="50" t="e">
        <f>#REF!</f>
        <v>#REF!</v>
      </c>
      <c r="W20" s="50" t="e">
        <f>#REF!</f>
        <v>#REF!</v>
      </c>
      <c r="X20" s="50" t="e">
        <f>#REF!</f>
        <v>#REF!</v>
      </c>
      <c r="Y20" s="50" t="e">
        <f>#REF!</f>
        <v>#REF!</v>
      </c>
      <c r="Z20" s="50" t="e">
        <f>#REF!</f>
        <v>#REF!</v>
      </c>
      <c r="AA20" s="50" t="e">
        <f>#REF!</f>
        <v>#REF!</v>
      </c>
      <c r="AB20" s="50" t="e">
        <f>#REF!</f>
        <v>#REF!</v>
      </c>
      <c r="AC20" s="50" t="e">
        <f>#REF!</f>
        <v>#REF!</v>
      </c>
      <c r="AD20" s="50" t="e">
        <f>#REF!</f>
        <v>#REF!</v>
      </c>
      <c r="AE20" s="50" t="e">
        <f>#REF!</f>
        <v>#REF!</v>
      </c>
      <c r="AF20" s="50" t="e">
        <f>#REF!</f>
        <v>#REF!</v>
      </c>
      <c r="AG20" s="50" t="e">
        <f>#REF!</f>
        <v>#REF!</v>
      </c>
      <c r="AH20" s="50" t="e">
        <f>#REF!</f>
        <v>#REF!</v>
      </c>
      <c r="AI20" s="50" t="e">
        <f>#REF!</f>
        <v>#REF!</v>
      </c>
      <c r="AJ20" s="50" t="e">
        <f>#REF!</f>
        <v>#REF!</v>
      </c>
      <c r="AK20" s="50" t="e">
        <f>#REF!</f>
        <v>#REF!</v>
      </c>
      <c r="AL20" s="50" t="e">
        <f>#REF!</f>
        <v>#REF!</v>
      </c>
      <c r="AM20" s="50" t="e">
        <f>#REF!</f>
        <v>#REF!</v>
      </c>
      <c r="AN20" s="50" t="e">
        <f>#REF!</f>
        <v>#REF!</v>
      </c>
      <c r="AO20" s="50" t="e">
        <f>#REF!</f>
        <v>#REF!</v>
      </c>
      <c r="AP20" s="50" t="e">
        <f>#REF!</f>
        <v>#REF!</v>
      </c>
      <c r="AQ20" s="50" t="e">
        <f>#REF!</f>
        <v>#REF!</v>
      </c>
      <c r="AR20" s="50" t="e">
        <f>#REF!</f>
        <v>#REF!</v>
      </c>
      <c r="AS20" s="50" t="e">
        <f>#REF!</f>
        <v>#REF!</v>
      </c>
      <c r="AT20" s="50" t="e">
        <f>#REF!</f>
        <v>#REF!</v>
      </c>
      <c r="AU20" s="50" t="e">
        <f>#REF!</f>
        <v>#REF!</v>
      </c>
      <c r="AV20" s="50" t="e">
        <f>#REF!</f>
        <v>#REF!</v>
      </c>
      <c r="AW20" s="50" t="e">
        <f>#REF!</f>
        <v>#REF!</v>
      </c>
      <c r="AX20" s="50" t="e">
        <f>#REF!</f>
        <v>#REF!</v>
      </c>
      <c r="AY20" s="50" t="e">
        <f>#REF!</f>
        <v>#REF!</v>
      </c>
      <c r="AZ20" s="51" t="e">
        <f>#REF!</f>
        <v>#REF!</v>
      </c>
    </row>
    <row r="21" spans="1:54" x14ac:dyDescent="0.4">
      <c r="E21" s="42">
        <v>0</v>
      </c>
      <c r="F21" s="43">
        <v>0</v>
      </c>
      <c r="G21" s="43">
        <v>1</v>
      </c>
      <c r="H21" s="43">
        <v>1</v>
      </c>
      <c r="I21" s="43">
        <v>2</v>
      </c>
      <c r="J21" s="43">
        <v>2</v>
      </c>
      <c r="K21" s="43">
        <v>3</v>
      </c>
      <c r="L21" s="43">
        <v>3</v>
      </c>
      <c r="M21" s="43">
        <v>4</v>
      </c>
      <c r="N21" s="43">
        <v>4</v>
      </c>
      <c r="O21" s="43">
        <v>5</v>
      </c>
      <c r="P21" s="43">
        <v>5</v>
      </c>
      <c r="Q21" s="43">
        <v>6</v>
      </c>
      <c r="R21" s="43">
        <v>6</v>
      </c>
      <c r="S21" s="43">
        <v>7</v>
      </c>
      <c r="T21" s="43">
        <v>7</v>
      </c>
      <c r="U21" s="43">
        <v>8</v>
      </c>
      <c r="V21" s="43">
        <v>8</v>
      </c>
      <c r="W21" s="43">
        <v>9</v>
      </c>
      <c r="X21" s="43">
        <v>9</v>
      </c>
      <c r="Y21" s="43">
        <v>10</v>
      </c>
      <c r="Z21" s="43">
        <v>10</v>
      </c>
      <c r="AA21" s="43">
        <v>11</v>
      </c>
      <c r="AB21" s="43">
        <v>11</v>
      </c>
      <c r="AC21" s="43">
        <v>12</v>
      </c>
      <c r="AD21" s="43">
        <v>12</v>
      </c>
      <c r="AE21" s="43">
        <v>13</v>
      </c>
      <c r="AF21" s="43">
        <v>13</v>
      </c>
      <c r="AG21" s="43">
        <v>14</v>
      </c>
      <c r="AH21" s="43">
        <v>14</v>
      </c>
      <c r="AI21" s="43">
        <v>15</v>
      </c>
      <c r="AJ21" s="43">
        <v>15</v>
      </c>
      <c r="AK21" s="43">
        <v>16</v>
      </c>
      <c r="AL21" s="43">
        <v>16</v>
      </c>
      <c r="AM21" s="43">
        <v>17</v>
      </c>
      <c r="AN21" s="43">
        <v>17</v>
      </c>
      <c r="AO21" s="43">
        <v>18</v>
      </c>
      <c r="AP21" s="43">
        <v>18</v>
      </c>
      <c r="AQ21" s="43">
        <v>19</v>
      </c>
      <c r="AR21" s="43">
        <v>19</v>
      </c>
      <c r="AS21" s="43">
        <v>20</v>
      </c>
      <c r="AT21" s="43">
        <v>20</v>
      </c>
      <c r="AU21" s="43">
        <v>21</v>
      </c>
      <c r="AV21" s="43">
        <v>21</v>
      </c>
      <c r="AW21" s="43">
        <v>22</v>
      </c>
      <c r="AX21" s="43">
        <v>22</v>
      </c>
      <c r="AY21" s="43">
        <v>23</v>
      </c>
      <c r="AZ21" s="44">
        <v>23</v>
      </c>
    </row>
    <row r="22" spans="1:54" x14ac:dyDescent="0.4">
      <c r="E22" s="45" t="e">
        <f>IF(E8="△",E2,"")</f>
        <v>#REF!</v>
      </c>
      <c r="F22" s="32" t="e">
        <f t="shared" ref="F22:AY22" si="3">IF(F8="△",F2,"")</f>
        <v>#REF!</v>
      </c>
      <c r="G22" s="32" t="e">
        <f t="shared" si="3"/>
        <v>#REF!</v>
      </c>
      <c r="H22" s="32" t="e">
        <f t="shared" si="3"/>
        <v>#REF!</v>
      </c>
      <c r="I22" s="32" t="e">
        <f t="shared" si="3"/>
        <v>#REF!</v>
      </c>
      <c r="J22" s="32" t="e">
        <f t="shared" si="3"/>
        <v>#REF!</v>
      </c>
      <c r="K22" s="32" t="e">
        <f t="shared" si="3"/>
        <v>#REF!</v>
      </c>
      <c r="L22" s="32" t="e">
        <f t="shared" si="3"/>
        <v>#REF!</v>
      </c>
      <c r="M22" s="32" t="e">
        <f t="shared" si="3"/>
        <v>#REF!</v>
      </c>
      <c r="N22" s="32" t="e">
        <f t="shared" si="3"/>
        <v>#REF!</v>
      </c>
      <c r="O22" s="32" t="e">
        <f t="shared" si="3"/>
        <v>#REF!</v>
      </c>
      <c r="P22" s="32" t="e">
        <f t="shared" si="3"/>
        <v>#REF!</v>
      </c>
      <c r="Q22" s="32" t="e">
        <f t="shared" si="3"/>
        <v>#REF!</v>
      </c>
      <c r="R22" s="32" t="e">
        <f t="shared" si="3"/>
        <v>#REF!</v>
      </c>
      <c r="S22" s="32" t="e">
        <f t="shared" si="3"/>
        <v>#REF!</v>
      </c>
      <c r="T22" s="32" t="e">
        <f t="shared" si="3"/>
        <v>#REF!</v>
      </c>
      <c r="U22" s="32" t="e">
        <f t="shared" si="3"/>
        <v>#REF!</v>
      </c>
      <c r="V22" s="32" t="e">
        <f t="shared" si="3"/>
        <v>#REF!</v>
      </c>
      <c r="W22" s="32" t="e">
        <f t="shared" si="3"/>
        <v>#REF!</v>
      </c>
      <c r="X22" s="32" t="e">
        <f t="shared" si="3"/>
        <v>#REF!</v>
      </c>
      <c r="Y22" s="32" t="e">
        <f t="shared" si="3"/>
        <v>#REF!</v>
      </c>
      <c r="Z22" s="32" t="e">
        <f t="shared" si="3"/>
        <v>#REF!</v>
      </c>
      <c r="AA22" s="32" t="e">
        <f t="shared" si="3"/>
        <v>#REF!</v>
      </c>
      <c r="AB22" s="32" t="e">
        <f t="shared" si="3"/>
        <v>#REF!</v>
      </c>
      <c r="AC22" s="32" t="e">
        <f t="shared" si="3"/>
        <v>#REF!</v>
      </c>
      <c r="AD22" s="32" t="e">
        <f t="shared" si="3"/>
        <v>#REF!</v>
      </c>
      <c r="AE22" s="32" t="e">
        <f t="shared" si="3"/>
        <v>#REF!</v>
      </c>
      <c r="AF22" s="32" t="e">
        <f t="shared" si="3"/>
        <v>#REF!</v>
      </c>
      <c r="AG22" s="32" t="e">
        <f t="shared" si="3"/>
        <v>#REF!</v>
      </c>
      <c r="AH22" s="32" t="e">
        <f t="shared" si="3"/>
        <v>#REF!</v>
      </c>
      <c r="AI22" s="32" t="e">
        <f t="shared" si="3"/>
        <v>#REF!</v>
      </c>
      <c r="AJ22" s="32" t="e">
        <f t="shared" si="3"/>
        <v>#REF!</v>
      </c>
      <c r="AK22" s="32" t="e">
        <f t="shared" si="3"/>
        <v>#REF!</v>
      </c>
      <c r="AL22" s="32" t="e">
        <f t="shared" si="3"/>
        <v>#REF!</v>
      </c>
      <c r="AM22" s="32" t="e">
        <f t="shared" si="3"/>
        <v>#REF!</v>
      </c>
      <c r="AN22" s="32" t="e">
        <f t="shared" si="3"/>
        <v>#REF!</v>
      </c>
      <c r="AO22" s="32" t="e">
        <f t="shared" si="3"/>
        <v>#REF!</v>
      </c>
      <c r="AP22" s="32" t="e">
        <f t="shared" si="3"/>
        <v>#REF!</v>
      </c>
      <c r="AQ22" s="32" t="e">
        <f t="shared" si="3"/>
        <v>#REF!</v>
      </c>
      <c r="AR22" s="32" t="e">
        <f t="shared" si="3"/>
        <v>#REF!</v>
      </c>
      <c r="AS22" s="32" t="e">
        <f t="shared" si="3"/>
        <v>#REF!</v>
      </c>
      <c r="AT22" s="32" t="e">
        <f t="shared" si="3"/>
        <v>#REF!</v>
      </c>
      <c r="AU22" s="32" t="e">
        <f t="shared" si="3"/>
        <v>#REF!</v>
      </c>
      <c r="AV22" s="32" t="e">
        <f t="shared" si="3"/>
        <v>#REF!</v>
      </c>
      <c r="AW22" s="32" t="e">
        <f t="shared" si="3"/>
        <v>#REF!</v>
      </c>
      <c r="AX22" s="32" t="e">
        <f t="shared" si="3"/>
        <v>#REF!</v>
      </c>
      <c r="AY22" s="32" t="e">
        <f t="shared" si="3"/>
        <v>#REF!</v>
      </c>
      <c r="AZ22" s="48"/>
    </row>
    <row r="23" spans="1:54" ht="19.5" thickBot="1" x14ac:dyDescent="0.45">
      <c r="D23" t="s">
        <v>17</v>
      </c>
      <c r="E23" s="102" t="e">
        <f>IF(E8="",E2,"")</f>
        <v>#REF!</v>
      </c>
      <c r="F23" s="103" t="e">
        <f t="shared" ref="F23:AY23" si="4">IF(F8="",F2,"")</f>
        <v>#REF!</v>
      </c>
      <c r="G23" s="103" t="e">
        <f t="shared" si="4"/>
        <v>#REF!</v>
      </c>
      <c r="H23" s="103" t="e">
        <f t="shared" si="4"/>
        <v>#REF!</v>
      </c>
      <c r="I23" s="103" t="e">
        <f t="shared" si="4"/>
        <v>#REF!</v>
      </c>
      <c r="J23" s="103" t="e">
        <f t="shared" si="4"/>
        <v>#REF!</v>
      </c>
      <c r="K23" s="103" t="e">
        <f t="shared" si="4"/>
        <v>#REF!</v>
      </c>
      <c r="L23" s="103" t="e">
        <f t="shared" si="4"/>
        <v>#REF!</v>
      </c>
      <c r="M23" s="103" t="e">
        <f t="shared" si="4"/>
        <v>#REF!</v>
      </c>
      <c r="N23" s="103" t="e">
        <f t="shared" si="4"/>
        <v>#REF!</v>
      </c>
      <c r="O23" s="103" t="e">
        <f t="shared" si="4"/>
        <v>#REF!</v>
      </c>
      <c r="P23" s="103" t="e">
        <f t="shared" si="4"/>
        <v>#REF!</v>
      </c>
      <c r="Q23" s="103" t="e">
        <f t="shared" si="4"/>
        <v>#REF!</v>
      </c>
      <c r="R23" s="103" t="e">
        <f t="shared" si="4"/>
        <v>#REF!</v>
      </c>
      <c r="S23" s="103" t="e">
        <f t="shared" si="4"/>
        <v>#REF!</v>
      </c>
      <c r="T23" s="103" t="e">
        <f t="shared" si="4"/>
        <v>#REF!</v>
      </c>
      <c r="U23" s="103" t="e">
        <f t="shared" si="4"/>
        <v>#REF!</v>
      </c>
      <c r="V23" s="103" t="e">
        <f t="shared" si="4"/>
        <v>#REF!</v>
      </c>
      <c r="W23" s="103" t="e">
        <f t="shared" si="4"/>
        <v>#REF!</v>
      </c>
      <c r="X23" s="103" t="e">
        <f t="shared" si="4"/>
        <v>#REF!</v>
      </c>
      <c r="Y23" s="103" t="e">
        <f t="shared" si="4"/>
        <v>#REF!</v>
      </c>
      <c r="Z23" s="103" t="e">
        <f t="shared" si="4"/>
        <v>#REF!</v>
      </c>
      <c r="AA23" s="103" t="e">
        <f t="shared" si="4"/>
        <v>#REF!</v>
      </c>
      <c r="AB23" s="103" t="e">
        <f t="shared" si="4"/>
        <v>#REF!</v>
      </c>
      <c r="AC23" s="103" t="e">
        <f t="shared" si="4"/>
        <v>#REF!</v>
      </c>
      <c r="AD23" s="103" t="e">
        <f t="shared" si="4"/>
        <v>#REF!</v>
      </c>
      <c r="AE23" s="103" t="e">
        <f t="shared" si="4"/>
        <v>#REF!</v>
      </c>
      <c r="AF23" s="103" t="e">
        <f t="shared" si="4"/>
        <v>#REF!</v>
      </c>
      <c r="AG23" s="103" t="e">
        <f t="shared" si="4"/>
        <v>#REF!</v>
      </c>
      <c r="AH23" s="103" t="e">
        <f t="shared" si="4"/>
        <v>#REF!</v>
      </c>
      <c r="AI23" s="103" t="e">
        <f t="shared" si="4"/>
        <v>#REF!</v>
      </c>
      <c r="AJ23" s="103" t="e">
        <f t="shared" si="4"/>
        <v>#REF!</v>
      </c>
      <c r="AK23" s="103" t="e">
        <f t="shared" si="4"/>
        <v>#REF!</v>
      </c>
      <c r="AL23" s="103" t="e">
        <f t="shared" si="4"/>
        <v>#REF!</v>
      </c>
      <c r="AM23" s="103" t="e">
        <f t="shared" si="4"/>
        <v>#REF!</v>
      </c>
      <c r="AN23" s="103" t="e">
        <f t="shared" si="4"/>
        <v>#REF!</v>
      </c>
      <c r="AO23" s="103" t="e">
        <f t="shared" si="4"/>
        <v>#REF!</v>
      </c>
      <c r="AP23" s="103" t="e">
        <f t="shared" si="4"/>
        <v>#REF!</v>
      </c>
      <c r="AQ23" s="103" t="e">
        <f t="shared" si="4"/>
        <v>#REF!</v>
      </c>
      <c r="AR23" s="103" t="e">
        <f t="shared" si="4"/>
        <v>#REF!</v>
      </c>
      <c r="AS23" s="103" t="e">
        <f t="shared" si="4"/>
        <v>#REF!</v>
      </c>
      <c r="AT23" s="103" t="e">
        <f t="shared" si="4"/>
        <v>#REF!</v>
      </c>
      <c r="AU23" s="103" t="e">
        <f t="shared" si="4"/>
        <v>#REF!</v>
      </c>
      <c r="AV23" s="103" t="e">
        <f t="shared" si="4"/>
        <v>#REF!</v>
      </c>
      <c r="AW23" s="103" t="e">
        <f t="shared" si="4"/>
        <v>#REF!</v>
      </c>
      <c r="AX23" s="103" t="e">
        <f t="shared" si="4"/>
        <v>#REF!</v>
      </c>
      <c r="AY23" s="103" t="e">
        <f t="shared" si="4"/>
        <v>#REF!</v>
      </c>
      <c r="AZ23" s="104">
        <v>48</v>
      </c>
    </row>
    <row r="24" spans="1:54" x14ac:dyDescent="0.4">
      <c r="B24" s="105" t="s">
        <v>43</v>
      </c>
      <c r="C24" s="106" t="s">
        <v>40</v>
      </c>
      <c r="D24" s="107">
        <v>4</v>
      </c>
      <c r="E24" s="118" t="e">
        <f>IF(E22="","0",(2*E9/$C$6)^2*0.5)</f>
        <v>#REF!</v>
      </c>
      <c r="F24" s="118" t="e">
        <f t="shared" ref="F24:AZ24" si="5">IF(F22="","0",(2*F9/$C$6)^2*0.5)</f>
        <v>#REF!</v>
      </c>
      <c r="G24" s="118" t="e">
        <f t="shared" si="5"/>
        <v>#REF!</v>
      </c>
      <c r="H24" s="118" t="e">
        <f t="shared" si="5"/>
        <v>#REF!</v>
      </c>
      <c r="I24" s="118" t="e">
        <f t="shared" si="5"/>
        <v>#REF!</v>
      </c>
      <c r="J24" s="118" t="e">
        <f t="shared" si="5"/>
        <v>#REF!</v>
      </c>
      <c r="K24" s="118" t="e">
        <f t="shared" si="5"/>
        <v>#REF!</v>
      </c>
      <c r="L24" s="118" t="e">
        <f t="shared" si="5"/>
        <v>#REF!</v>
      </c>
      <c r="M24" s="118" t="e">
        <f t="shared" si="5"/>
        <v>#REF!</v>
      </c>
      <c r="N24" s="118" t="e">
        <f t="shared" si="5"/>
        <v>#REF!</v>
      </c>
      <c r="O24" s="118" t="e">
        <f t="shared" si="5"/>
        <v>#REF!</v>
      </c>
      <c r="P24" s="118" t="e">
        <f t="shared" si="5"/>
        <v>#REF!</v>
      </c>
      <c r="Q24" s="118" t="e">
        <f t="shared" si="5"/>
        <v>#REF!</v>
      </c>
      <c r="R24" s="118" t="e">
        <f t="shared" si="5"/>
        <v>#REF!</v>
      </c>
      <c r="S24" s="118" t="e">
        <f t="shared" si="5"/>
        <v>#REF!</v>
      </c>
      <c r="T24" s="118" t="e">
        <f t="shared" si="5"/>
        <v>#REF!</v>
      </c>
      <c r="U24" s="118" t="e">
        <f t="shared" si="5"/>
        <v>#REF!</v>
      </c>
      <c r="V24" s="118" t="e">
        <f t="shared" si="5"/>
        <v>#REF!</v>
      </c>
      <c r="W24" s="118" t="e">
        <f t="shared" si="5"/>
        <v>#REF!</v>
      </c>
      <c r="X24" s="118" t="e">
        <f t="shared" si="5"/>
        <v>#REF!</v>
      </c>
      <c r="Y24" s="118" t="e">
        <f t="shared" si="5"/>
        <v>#REF!</v>
      </c>
      <c r="Z24" s="118" t="e">
        <f t="shared" si="5"/>
        <v>#REF!</v>
      </c>
      <c r="AA24" s="118" t="e">
        <f t="shared" si="5"/>
        <v>#REF!</v>
      </c>
      <c r="AB24" s="118" t="e">
        <f t="shared" si="5"/>
        <v>#REF!</v>
      </c>
      <c r="AC24" s="118" t="e">
        <f t="shared" si="5"/>
        <v>#REF!</v>
      </c>
      <c r="AD24" s="118" t="e">
        <f t="shared" si="5"/>
        <v>#REF!</v>
      </c>
      <c r="AE24" s="118" t="e">
        <f t="shared" si="5"/>
        <v>#REF!</v>
      </c>
      <c r="AF24" s="118" t="e">
        <f t="shared" si="5"/>
        <v>#REF!</v>
      </c>
      <c r="AG24" s="118" t="e">
        <f t="shared" si="5"/>
        <v>#REF!</v>
      </c>
      <c r="AH24" s="118" t="e">
        <f t="shared" si="5"/>
        <v>#REF!</v>
      </c>
      <c r="AI24" s="118" t="e">
        <f t="shared" si="5"/>
        <v>#REF!</v>
      </c>
      <c r="AJ24" s="118" t="e">
        <f t="shared" si="5"/>
        <v>#REF!</v>
      </c>
      <c r="AK24" s="118" t="e">
        <f t="shared" si="5"/>
        <v>#REF!</v>
      </c>
      <c r="AL24" s="118" t="e">
        <f t="shared" si="5"/>
        <v>#REF!</v>
      </c>
      <c r="AM24" s="118" t="e">
        <f t="shared" si="5"/>
        <v>#REF!</v>
      </c>
      <c r="AN24" s="118" t="e">
        <f t="shared" si="5"/>
        <v>#REF!</v>
      </c>
      <c r="AO24" s="118" t="e">
        <f t="shared" si="5"/>
        <v>#REF!</v>
      </c>
      <c r="AP24" s="118" t="e">
        <f t="shared" si="5"/>
        <v>#REF!</v>
      </c>
      <c r="AQ24" s="118" t="e">
        <f t="shared" si="5"/>
        <v>#REF!</v>
      </c>
      <c r="AR24" s="118" t="e">
        <f t="shared" si="5"/>
        <v>#REF!</v>
      </c>
      <c r="AS24" s="118" t="e">
        <f t="shared" si="5"/>
        <v>#REF!</v>
      </c>
      <c r="AT24" s="118" t="e">
        <f t="shared" si="5"/>
        <v>#REF!</v>
      </c>
      <c r="AU24" s="118" t="e">
        <f t="shared" si="5"/>
        <v>#REF!</v>
      </c>
      <c r="AV24" s="118" t="e">
        <f t="shared" si="5"/>
        <v>#REF!</v>
      </c>
      <c r="AW24" s="118" t="e">
        <f t="shared" si="5"/>
        <v>#REF!</v>
      </c>
      <c r="AX24" s="118" t="e">
        <f t="shared" si="5"/>
        <v>#REF!</v>
      </c>
      <c r="AY24" s="118" t="e">
        <f t="shared" si="5"/>
        <v>#REF!</v>
      </c>
      <c r="AZ24" s="118" t="str">
        <f t="shared" si="5"/>
        <v>0</v>
      </c>
      <c r="BA24" s="119" t="e">
        <f>SUM(E24:AZ24)</f>
        <v>#REF!</v>
      </c>
      <c r="BB24" s="120" t="s">
        <v>43</v>
      </c>
    </row>
    <row r="25" spans="1:54" x14ac:dyDescent="0.4">
      <c r="B25" s="108" t="s">
        <v>44</v>
      </c>
      <c r="C25" s="19" t="s">
        <v>39</v>
      </c>
      <c r="D25" s="34">
        <v>4</v>
      </c>
      <c r="E25" s="116" t="e">
        <f>IF(E23="","0",(2*E9/$C$6)^2*0.5)</f>
        <v>#REF!</v>
      </c>
      <c r="F25" s="116" t="e">
        <f t="shared" ref="F25:AZ25" si="6">IF(F23="","0",(2*F9/$C$6)^2*0.5)</f>
        <v>#REF!</v>
      </c>
      <c r="G25" s="116" t="e">
        <f t="shared" si="6"/>
        <v>#REF!</v>
      </c>
      <c r="H25" s="116" t="e">
        <f t="shared" si="6"/>
        <v>#REF!</v>
      </c>
      <c r="I25" s="116" t="e">
        <f t="shared" si="6"/>
        <v>#REF!</v>
      </c>
      <c r="J25" s="116" t="e">
        <f t="shared" si="6"/>
        <v>#REF!</v>
      </c>
      <c r="K25" s="116" t="e">
        <f t="shared" si="6"/>
        <v>#REF!</v>
      </c>
      <c r="L25" s="116" t="e">
        <f t="shared" si="6"/>
        <v>#REF!</v>
      </c>
      <c r="M25" s="116" t="e">
        <f t="shared" si="6"/>
        <v>#REF!</v>
      </c>
      <c r="N25" s="116" t="e">
        <f t="shared" si="6"/>
        <v>#REF!</v>
      </c>
      <c r="O25" s="116" t="e">
        <f t="shared" si="6"/>
        <v>#REF!</v>
      </c>
      <c r="P25" s="116" t="e">
        <f t="shared" si="6"/>
        <v>#REF!</v>
      </c>
      <c r="Q25" s="116" t="e">
        <f t="shared" si="6"/>
        <v>#REF!</v>
      </c>
      <c r="R25" s="116" t="e">
        <f t="shared" si="6"/>
        <v>#REF!</v>
      </c>
      <c r="S25" s="116" t="e">
        <f t="shared" si="6"/>
        <v>#REF!</v>
      </c>
      <c r="T25" s="116" t="e">
        <f t="shared" si="6"/>
        <v>#REF!</v>
      </c>
      <c r="U25" s="116" t="e">
        <f t="shared" si="6"/>
        <v>#REF!</v>
      </c>
      <c r="V25" s="116" t="e">
        <f t="shared" si="6"/>
        <v>#REF!</v>
      </c>
      <c r="W25" s="116" t="e">
        <f t="shared" si="6"/>
        <v>#REF!</v>
      </c>
      <c r="X25" s="116" t="e">
        <f t="shared" si="6"/>
        <v>#REF!</v>
      </c>
      <c r="Y25" s="116" t="e">
        <f t="shared" si="6"/>
        <v>#REF!</v>
      </c>
      <c r="Z25" s="116" t="e">
        <f t="shared" si="6"/>
        <v>#REF!</v>
      </c>
      <c r="AA25" s="116" t="e">
        <f t="shared" si="6"/>
        <v>#REF!</v>
      </c>
      <c r="AB25" s="116" t="e">
        <f t="shared" si="6"/>
        <v>#REF!</v>
      </c>
      <c r="AC25" s="116" t="e">
        <f t="shared" si="6"/>
        <v>#REF!</v>
      </c>
      <c r="AD25" s="116" t="e">
        <f t="shared" si="6"/>
        <v>#REF!</v>
      </c>
      <c r="AE25" s="116" t="e">
        <f t="shared" si="6"/>
        <v>#REF!</v>
      </c>
      <c r="AF25" s="116" t="e">
        <f t="shared" si="6"/>
        <v>#REF!</v>
      </c>
      <c r="AG25" s="116" t="e">
        <f t="shared" si="6"/>
        <v>#REF!</v>
      </c>
      <c r="AH25" s="116" t="e">
        <f t="shared" si="6"/>
        <v>#REF!</v>
      </c>
      <c r="AI25" s="116" t="e">
        <f t="shared" si="6"/>
        <v>#REF!</v>
      </c>
      <c r="AJ25" s="116" t="e">
        <f t="shared" si="6"/>
        <v>#REF!</v>
      </c>
      <c r="AK25" s="116" t="e">
        <f t="shared" si="6"/>
        <v>#REF!</v>
      </c>
      <c r="AL25" s="116" t="e">
        <f t="shared" si="6"/>
        <v>#REF!</v>
      </c>
      <c r="AM25" s="116" t="e">
        <f t="shared" si="6"/>
        <v>#REF!</v>
      </c>
      <c r="AN25" s="116" t="e">
        <f t="shared" si="6"/>
        <v>#REF!</v>
      </c>
      <c r="AO25" s="116" t="e">
        <f t="shared" si="6"/>
        <v>#REF!</v>
      </c>
      <c r="AP25" s="116" t="e">
        <f t="shared" si="6"/>
        <v>#REF!</v>
      </c>
      <c r="AQ25" s="116" t="e">
        <f t="shared" si="6"/>
        <v>#REF!</v>
      </c>
      <c r="AR25" s="116" t="e">
        <f t="shared" si="6"/>
        <v>#REF!</v>
      </c>
      <c r="AS25" s="116" t="e">
        <f t="shared" si="6"/>
        <v>#REF!</v>
      </c>
      <c r="AT25" s="116" t="e">
        <f t="shared" si="6"/>
        <v>#REF!</v>
      </c>
      <c r="AU25" s="116" t="e">
        <f t="shared" si="6"/>
        <v>#REF!</v>
      </c>
      <c r="AV25" s="116" t="e">
        <f t="shared" si="6"/>
        <v>#REF!</v>
      </c>
      <c r="AW25" s="116" t="e">
        <f t="shared" si="6"/>
        <v>#REF!</v>
      </c>
      <c r="AX25" s="116" t="e">
        <f t="shared" si="6"/>
        <v>#REF!</v>
      </c>
      <c r="AY25" s="116" t="e">
        <f t="shared" si="6"/>
        <v>#REF!</v>
      </c>
      <c r="AZ25" s="116" t="e">
        <f t="shared" si="6"/>
        <v>#REF!</v>
      </c>
      <c r="BA25" s="10" t="e">
        <f t="shared" ref="BA25:BA47" si="7">SUM(E25:AZ25)</f>
        <v>#REF!</v>
      </c>
      <c r="BB25" s="121" t="s">
        <v>44</v>
      </c>
    </row>
    <row r="26" spans="1:54" x14ac:dyDescent="0.4">
      <c r="B26" s="109" t="s">
        <v>43</v>
      </c>
      <c r="C26" s="32" t="s">
        <v>40</v>
      </c>
      <c r="D26" s="33">
        <v>5</v>
      </c>
      <c r="E26" s="117" t="e">
        <f>IF(E22="","0",(2*E10/$C$6)^2*0.5)</f>
        <v>#REF!</v>
      </c>
      <c r="F26" s="117" t="e">
        <f t="shared" ref="F26:AZ26" si="8">IF(F22="","0",(2*F10/$C$6)^2*0.5)</f>
        <v>#REF!</v>
      </c>
      <c r="G26" s="117" t="e">
        <f t="shared" si="8"/>
        <v>#REF!</v>
      </c>
      <c r="H26" s="117" t="e">
        <f t="shared" si="8"/>
        <v>#REF!</v>
      </c>
      <c r="I26" s="117" t="e">
        <f t="shared" si="8"/>
        <v>#REF!</v>
      </c>
      <c r="J26" s="117" t="e">
        <f t="shared" si="8"/>
        <v>#REF!</v>
      </c>
      <c r="K26" s="117" t="e">
        <f t="shared" si="8"/>
        <v>#REF!</v>
      </c>
      <c r="L26" s="117" t="e">
        <f t="shared" si="8"/>
        <v>#REF!</v>
      </c>
      <c r="M26" s="117" t="e">
        <f t="shared" si="8"/>
        <v>#REF!</v>
      </c>
      <c r="N26" s="117" t="e">
        <f t="shared" si="8"/>
        <v>#REF!</v>
      </c>
      <c r="O26" s="117" t="e">
        <f t="shared" si="8"/>
        <v>#REF!</v>
      </c>
      <c r="P26" s="117" t="e">
        <f t="shared" si="8"/>
        <v>#REF!</v>
      </c>
      <c r="Q26" s="117" t="e">
        <f t="shared" si="8"/>
        <v>#REF!</v>
      </c>
      <c r="R26" s="117" t="e">
        <f t="shared" si="8"/>
        <v>#REF!</v>
      </c>
      <c r="S26" s="117" t="e">
        <f t="shared" si="8"/>
        <v>#REF!</v>
      </c>
      <c r="T26" s="117" t="e">
        <f t="shared" si="8"/>
        <v>#REF!</v>
      </c>
      <c r="U26" s="117" t="e">
        <f t="shared" si="8"/>
        <v>#REF!</v>
      </c>
      <c r="V26" s="117" t="e">
        <f t="shared" si="8"/>
        <v>#REF!</v>
      </c>
      <c r="W26" s="117" t="e">
        <f t="shared" si="8"/>
        <v>#REF!</v>
      </c>
      <c r="X26" s="117" t="e">
        <f t="shared" si="8"/>
        <v>#REF!</v>
      </c>
      <c r="Y26" s="117" t="e">
        <f t="shared" si="8"/>
        <v>#REF!</v>
      </c>
      <c r="Z26" s="117" t="e">
        <f t="shared" si="8"/>
        <v>#REF!</v>
      </c>
      <c r="AA26" s="117" t="e">
        <f t="shared" si="8"/>
        <v>#REF!</v>
      </c>
      <c r="AB26" s="117" t="e">
        <f t="shared" si="8"/>
        <v>#REF!</v>
      </c>
      <c r="AC26" s="117" t="e">
        <f t="shared" si="8"/>
        <v>#REF!</v>
      </c>
      <c r="AD26" s="117" t="e">
        <f t="shared" si="8"/>
        <v>#REF!</v>
      </c>
      <c r="AE26" s="117" t="e">
        <f t="shared" si="8"/>
        <v>#REF!</v>
      </c>
      <c r="AF26" s="117" t="e">
        <f t="shared" si="8"/>
        <v>#REF!</v>
      </c>
      <c r="AG26" s="117" t="e">
        <f t="shared" si="8"/>
        <v>#REF!</v>
      </c>
      <c r="AH26" s="117" t="e">
        <f t="shared" si="8"/>
        <v>#REF!</v>
      </c>
      <c r="AI26" s="117" t="e">
        <f t="shared" si="8"/>
        <v>#REF!</v>
      </c>
      <c r="AJ26" s="117" t="e">
        <f t="shared" si="8"/>
        <v>#REF!</v>
      </c>
      <c r="AK26" s="117" t="e">
        <f t="shared" si="8"/>
        <v>#REF!</v>
      </c>
      <c r="AL26" s="117" t="e">
        <f t="shared" si="8"/>
        <v>#REF!</v>
      </c>
      <c r="AM26" s="117" t="e">
        <f t="shared" si="8"/>
        <v>#REF!</v>
      </c>
      <c r="AN26" s="117" t="e">
        <f t="shared" si="8"/>
        <v>#REF!</v>
      </c>
      <c r="AO26" s="117" t="e">
        <f t="shared" si="8"/>
        <v>#REF!</v>
      </c>
      <c r="AP26" s="117" t="e">
        <f t="shared" si="8"/>
        <v>#REF!</v>
      </c>
      <c r="AQ26" s="117" t="e">
        <f t="shared" si="8"/>
        <v>#REF!</v>
      </c>
      <c r="AR26" s="117" t="e">
        <f t="shared" si="8"/>
        <v>#REF!</v>
      </c>
      <c r="AS26" s="117" t="e">
        <f t="shared" si="8"/>
        <v>#REF!</v>
      </c>
      <c r="AT26" s="117" t="e">
        <f t="shared" si="8"/>
        <v>#REF!</v>
      </c>
      <c r="AU26" s="117" t="e">
        <f t="shared" si="8"/>
        <v>#REF!</v>
      </c>
      <c r="AV26" s="117" t="e">
        <f t="shared" si="8"/>
        <v>#REF!</v>
      </c>
      <c r="AW26" s="117" t="e">
        <f t="shared" si="8"/>
        <v>#REF!</v>
      </c>
      <c r="AX26" s="117" t="e">
        <f t="shared" si="8"/>
        <v>#REF!</v>
      </c>
      <c r="AY26" s="117" t="e">
        <f t="shared" si="8"/>
        <v>#REF!</v>
      </c>
      <c r="AZ26" s="117" t="str">
        <f t="shared" si="8"/>
        <v>0</v>
      </c>
      <c r="BA26" s="10" t="e">
        <f t="shared" si="7"/>
        <v>#REF!</v>
      </c>
      <c r="BB26" s="122" t="s">
        <v>43</v>
      </c>
    </row>
    <row r="27" spans="1:54" x14ac:dyDescent="0.4">
      <c r="B27" s="109" t="s">
        <v>44</v>
      </c>
      <c r="C27" s="19" t="s">
        <v>39</v>
      </c>
      <c r="D27" s="34">
        <v>5</v>
      </c>
      <c r="E27" s="116" t="e">
        <f>IF(E23="","0",(2*E10/$C$6)^2*0.5)</f>
        <v>#REF!</v>
      </c>
      <c r="F27" s="116" t="e">
        <f t="shared" ref="F27:AZ27" si="9">IF(F23="","0",(2*F10/$C$6)^2*0.5)</f>
        <v>#REF!</v>
      </c>
      <c r="G27" s="116" t="e">
        <f t="shared" si="9"/>
        <v>#REF!</v>
      </c>
      <c r="H27" s="116" t="e">
        <f t="shared" si="9"/>
        <v>#REF!</v>
      </c>
      <c r="I27" s="116" t="e">
        <f t="shared" si="9"/>
        <v>#REF!</v>
      </c>
      <c r="J27" s="116" t="e">
        <f t="shared" si="9"/>
        <v>#REF!</v>
      </c>
      <c r="K27" s="116" t="e">
        <f t="shared" si="9"/>
        <v>#REF!</v>
      </c>
      <c r="L27" s="116" t="e">
        <f t="shared" si="9"/>
        <v>#REF!</v>
      </c>
      <c r="M27" s="116" t="e">
        <f t="shared" si="9"/>
        <v>#REF!</v>
      </c>
      <c r="N27" s="116" t="e">
        <f t="shared" si="9"/>
        <v>#REF!</v>
      </c>
      <c r="O27" s="116" t="e">
        <f t="shared" si="9"/>
        <v>#REF!</v>
      </c>
      <c r="P27" s="116" t="e">
        <f t="shared" si="9"/>
        <v>#REF!</v>
      </c>
      <c r="Q27" s="116" t="e">
        <f t="shared" si="9"/>
        <v>#REF!</v>
      </c>
      <c r="R27" s="116" t="e">
        <f t="shared" si="9"/>
        <v>#REF!</v>
      </c>
      <c r="S27" s="116" t="e">
        <f t="shared" si="9"/>
        <v>#REF!</v>
      </c>
      <c r="T27" s="116" t="e">
        <f t="shared" si="9"/>
        <v>#REF!</v>
      </c>
      <c r="U27" s="116" t="e">
        <f t="shared" si="9"/>
        <v>#REF!</v>
      </c>
      <c r="V27" s="116" t="e">
        <f t="shared" si="9"/>
        <v>#REF!</v>
      </c>
      <c r="W27" s="116" t="e">
        <f t="shared" si="9"/>
        <v>#REF!</v>
      </c>
      <c r="X27" s="116" t="e">
        <f t="shared" si="9"/>
        <v>#REF!</v>
      </c>
      <c r="Y27" s="116" t="e">
        <f t="shared" si="9"/>
        <v>#REF!</v>
      </c>
      <c r="Z27" s="116" t="e">
        <f t="shared" si="9"/>
        <v>#REF!</v>
      </c>
      <c r="AA27" s="116" t="e">
        <f t="shared" si="9"/>
        <v>#REF!</v>
      </c>
      <c r="AB27" s="116" t="e">
        <f t="shared" si="9"/>
        <v>#REF!</v>
      </c>
      <c r="AC27" s="116" t="e">
        <f t="shared" si="9"/>
        <v>#REF!</v>
      </c>
      <c r="AD27" s="116" t="e">
        <f t="shared" si="9"/>
        <v>#REF!</v>
      </c>
      <c r="AE27" s="116" t="e">
        <f t="shared" si="9"/>
        <v>#REF!</v>
      </c>
      <c r="AF27" s="116" t="e">
        <f t="shared" si="9"/>
        <v>#REF!</v>
      </c>
      <c r="AG27" s="116" t="e">
        <f t="shared" si="9"/>
        <v>#REF!</v>
      </c>
      <c r="AH27" s="116" t="e">
        <f t="shared" si="9"/>
        <v>#REF!</v>
      </c>
      <c r="AI27" s="116" t="e">
        <f t="shared" si="9"/>
        <v>#REF!</v>
      </c>
      <c r="AJ27" s="116" t="e">
        <f t="shared" si="9"/>
        <v>#REF!</v>
      </c>
      <c r="AK27" s="116" t="e">
        <f t="shared" si="9"/>
        <v>#REF!</v>
      </c>
      <c r="AL27" s="116" t="e">
        <f t="shared" si="9"/>
        <v>#REF!</v>
      </c>
      <c r="AM27" s="116" t="e">
        <f t="shared" si="9"/>
        <v>#REF!</v>
      </c>
      <c r="AN27" s="116" t="e">
        <f t="shared" si="9"/>
        <v>#REF!</v>
      </c>
      <c r="AO27" s="116" t="e">
        <f t="shared" si="9"/>
        <v>#REF!</v>
      </c>
      <c r="AP27" s="116" t="e">
        <f t="shared" si="9"/>
        <v>#REF!</v>
      </c>
      <c r="AQ27" s="116" t="e">
        <f t="shared" si="9"/>
        <v>#REF!</v>
      </c>
      <c r="AR27" s="116" t="e">
        <f t="shared" si="9"/>
        <v>#REF!</v>
      </c>
      <c r="AS27" s="116" t="e">
        <f t="shared" si="9"/>
        <v>#REF!</v>
      </c>
      <c r="AT27" s="116" t="e">
        <f t="shared" si="9"/>
        <v>#REF!</v>
      </c>
      <c r="AU27" s="116" t="e">
        <f t="shared" si="9"/>
        <v>#REF!</v>
      </c>
      <c r="AV27" s="116" t="e">
        <f t="shared" si="9"/>
        <v>#REF!</v>
      </c>
      <c r="AW27" s="116" t="e">
        <f t="shared" si="9"/>
        <v>#REF!</v>
      </c>
      <c r="AX27" s="116" t="e">
        <f t="shared" si="9"/>
        <v>#REF!</v>
      </c>
      <c r="AY27" s="116" t="e">
        <f t="shared" si="9"/>
        <v>#REF!</v>
      </c>
      <c r="AZ27" s="116" t="e">
        <f t="shared" si="9"/>
        <v>#REF!</v>
      </c>
      <c r="BA27" s="10" t="e">
        <f t="shared" si="7"/>
        <v>#REF!</v>
      </c>
      <c r="BB27" s="122" t="s">
        <v>44</v>
      </c>
    </row>
    <row r="28" spans="1:54" x14ac:dyDescent="0.4">
      <c r="B28" s="108" t="s">
        <v>43</v>
      </c>
      <c r="C28" s="32" t="s">
        <v>40</v>
      </c>
      <c r="D28" s="33">
        <v>6</v>
      </c>
      <c r="E28" s="117" t="e">
        <f>IF(E22="","0",(2*E11/$C$6)^2*0.5)</f>
        <v>#REF!</v>
      </c>
      <c r="F28" s="117" t="e">
        <f t="shared" ref="F28:AZ28" si="10">IF(F22="","0",(2*F11/$C$6)^2*0.5)</f>
        <v>#REF!</v>
      </c>
      <c r="G28" s="117" t="e">
        <f t="shared" si="10"/>
        <v>#REF!</v>
      </c>
      <c r="H28" s="117" t="e">
        <f t="shared" si="10"/>
        <v>#REF!</v>
      </c>
      <c r="I28" s="117" t="e">
        <f t="shared" si="10"/>
        <v>#REF!</v>
      </c>
      <c r="J28" s="117" t="e">
        <f t="shared" si="10"/>
        <v>#REF!</v>
      </c>
      <c r="K28" s="117" t="e">
        <f t="shared" si="10"/>
        <v>#REF!</v>
      </c>
      <c r="L28" s="117" t="e">
        <f t="shared" si="10"/>
        <v>#REF!</v>
      </c>
      <c r="M28" s="117" t="e">
        <f t="shared" si="10"/>
        <v>#REF!</v>
      </c>
      <c r="N28" s="117" t="e">
        <f t="shared" si="10"/>
        <v>#REF!</v>
      </c>
      <c r="O28" s="117" t="e">
        <f t="shared" si="10"/>
        <v>#REF!</v>
      </c>
      <c r="P28" s="117" t="e">
        <f t="shared" si="10"/>
        <v>#REF!</v>
      </c>
      <c r="Q28" s="117" t="e">
        <f t="shared" si="10"/>
        <v>#REF!</v>
      </c>
      <c r="R28" s="117" t="e">
        <f t="shared" si="10"/>
        <v>#REF!</v>
      </c>
      <c r="S28" s="117" t="e">
        <f t="shared" si="10"/>
        <v>#REF!</v>
      </c>
      <c r="T28" s="117" t="e">
        <f t="shared" si="10"/>
        <v>#REF!</v>
      </c>
      <c r="U28" s="117" t="e">
        <f t="shared" si="10"/>
        <v>#REF!</v>
      </c>
      <c r="V28" s="117" t="e">
        <f t="shared" si="10"/>
        <v>#REF!</v>
      </c>
      <c r="W28" s="117" t="e">
        <f t="shared" si="10"/>
        <v>#REF!</v>
      </c>
      <c r="X28" s="117" t="e">
        <f t="shared" si="10"/>
        <v>#REF!</v>
      </c>
      <c r="Y28" s="117" t="e">
        <f t="shared" si="10"/>
        <v>#REF!</v>
      </c>
      <c r="Z28" s="117" t="e">
        <f t="shared" si="10"/>
        <v>#REF!</v>
      </c>
      <c r="AA28" s="117" t="e">
        <f t="shared" si="10"/>
        <v>#REF!</v>
      </c>
      <c r="AB28" s="117" t="e">
        <f t="shared" si="10"/>
        <v>#REF!</v>
      </c>
      <c r="AC28" s="117" t="e">
        <f t="shared" si="10"/>
        <v>#REF!</v>
      </c>
      <c r="AD28" s="117" t="e">
        <f t="shared" si="10"/>
        <v>#REF!</v>
      </c>
      <c r="AE28" s="117" t="e">
        <f t="shared" si="10"/>
        <v>#REF!</v>
      </c>
      <c r="AF28" s="117" t="e">
        <f t="shared" si="10"/>
        <v>#REF!</v>
      </c>
      <c r="AG28" s="117" t="e">
        <f t="shared" si="10"/>
        <v>#REF!</v>
      </c>
      <c r="AH28" s="117" t="e">
        <f t="shared" si="10"/>
        <v>#REF!</v>
      </c>
      <c r="AI28" s="117" t="e">
        <f t="shared" si="10"/>
        <v>#REF!</v>
      </c>
      <c r="AJ28" s="117" t="e">
        <f t="shared" si="10"/>
        <v>#REF!</v>
      </c>
      <c r="AK28" s="117" t="e">
        <f t="shared" si="10"/>
        <v>#REF!</v>
      </c>
      <c r="AL28" s="117" t="e">
        <f t="shared" si="10"/>
        <v>#REF!</v>
      </c>
      <c r="AM28" s="117" t="e">
        <f t="shared" si="10"/>
        <v>#REF!</v>
      </c>
      <c r="AN28" s="117" t="e">
        <f t="shared" si="10"/>
        <v>#REF!</v>
      </c>
      <c r="AO28" s="117" t="e">
        <f t="shared" si="10"/>
        <v>#REF!</v>
      </c>
      <c r="AP28" s="117" t="e">
        <f t="shared" si="10"/>
        <v>#REF!</v>
      </c>
      <c r="AQ28" s="117" t="e">
        <f t="shared" si="10"/>
        <v>#REF!</v>
      </c>
      <c r="AR28" s="117" t="e">
        <f t="shared" si="10"/>
        <v>#REF!</v>
      </c>
      <c r="AS28" s="117" t="e">
        <f t="shared" si="10"/>
        <v>#REF!</v>
      </c>
      <c r="AT28" s="117" t="e">
        <f t="shared" si="10"/>
        <v>#REF!</v>
      </c>
      <c r="AU28" s="117" t="e">
        <f t="shared" si="10"/>
        <v>#REF!</v>
      </c>
      <c r="AV28" s="117" t="e">
        <f t="shared" si="10"/>
        <v>#REF!</v>
      </c>
      <c r="AW28" s="117" t="e">
        <f t="shared" si="10"/>
        <v>#REF!</v>
      </c>
      <c r="AX28" s="117" t="e">
        <f t="shared" si="10"/>
        <v>#REF!</v>
      </c>
      <c r="AY28" s="117" t="e">
        <f t="shared" si="10"/>
        <v>#REF!</v>
      </c>
      <c r="AZ28" s="117" t="str">
        <f t="shared" si="10"/>
        <v>0</v>
      </c>
      <c r="BA28" s="10" t="e">
        <f t="shared" si="7"/>
        <v>#REF!</v>
      </c>
      <c r="BB28" s="121" t="s">
        <v>43</v>
      </c>
    </row>
    <row r="29" spans="1:54" x14ac:dyDescent="0.4">
      <c r="B29" s="108" t="s">
        <v>44</v>
      </c>
      <c r="C29" s="19" t="s">
        <v>39</v>
      </c>
      <c r="D29" s="34">
        <v>6</v>
      </c>
      <c r="E29" s="116" t="e">
        <f>IF(E23="","0",(2*E11/$C$6)^2*0.5)</f>
        <v>#REF!</v>
      </c>
      <c r="F29" s="116" t="e">
        <f t="shared" ref="F29:AZ29" si="11">IF(F23="","0",(2*F11/$C$6)^2*0.5)</f>
        <v>#REF!</v>
      </c>
      <c r="G29" s="116" t="e">
        <f t="shared" si="11"/>
        <v>#REF!</v>
      </c>
      <c r="H29" s="116" t="e">
        <f t="shared" si="11"/>
        <v>#REF!</v>
      </c>
      <c r="I29" s="116" t="e">
        <f t="shared" si="11"/>
        <v>#REF!</v>
      </c>
      <c r="J29" s="116" t="e">
        <f t="shared" si="11"/>
        <v>#REF!</v>
      </c>
      <c r="K29" s="116" t="e">
        <f t="shared" si="11"/>
        <v>#REF!</v>
      </c>
      <c r="L29" s="116" t="e">
        <f t="shared" si="11"/>
        <v>#REF!</v>
      </c>
      <c r="M29" s="116" t="e">
        <f t="shared" si="11"/>
        <v>#REF!</v>
      </c>
      <c r="N29" s="116" t="e">
        <f t="shared" si="11"/>
        <v>#REF!</v>
      </c>
      <c r="O29" s="116" t="e">
        <f t="shared" si="11"/>
        <v>#REF!</v>
      </c>
      <c r="P29" s="116" t="e">
        <f t="shared" si="11"/>
        <v>#REF!</v>
      </c>
      <c r="Q29" s="116" t="e">
        <f t="shared" si="11"/>
        <v>#REF!</v>
      </c>
      <c r="R29" s="116" t="e">
        <f t="shared" si="11"/>
        <v>#REF!</v>
      </c>
      <c r="S29" s="116" t="e">
        <f t="shared" si="11"/>
        <v>#REF!</v>
      </c>
      <c r="T29" s="116" t="e">
        <f t="shared" si="11"/>
        <v>#REF!</v>
      </c>
      <c r="U29" s="116" t="e">
        <f t="shared" si="11"/>
        <v>#REF!</v>
      </c>
      <c r="V29" s="116" t="e">
        <f t="shared" si="11"/>
        <v>#REF!</v>
      </c>
      <c r="W29" s="116" t="e">
        <f t="shared" si="11"/>
        <v>#REF!</v>
      </c>
      <c r="X29" s="116" t="e">
        <f t="shared" si="11"/>
        <v>#REF!</v>
      </c>
      <c r="Y29" s="116" t="e">
        <f t="shared" si="11"/>
        <v>#REF!</v>
      </c>
      <c r="Z29" s="116" t="e">
        <f t="shared" si="11"/>
        <v>#REF!</v>
      </c>
      <c r="AA29" s="116" t="e">
        <f t="shared" si="11"/>
        <v>#REF!</v>
      </c>
      <c r="AB29" s="116" t="e">
        <f t="shared" si="11"/>
        <v>#REF!</v>
      </c>
      <c r="AC29" s="116" t="e">
        <f t="shared" si="11"/>
        <v>#REF!</v>
      </c>
      <c r="AD29" s="116" t="e">
        <f t="shared" si="11"/>
        <v>#REF!</v>
      </c>
      <c r="AE29" s="116" t="e">
        <f t="shared" si="11"/>
        <v>#REF!</v>
      </c>
      <c r="AF29" s="116" t="e">
        <f t="shared" si="11"/>
        <v>#REF!</v>
      </c>
      <c r="AG29" s="116" t="e">
        <f t="shared" si="11"/>
        <v>#REF!</v>
      </c>
      <c r="AH29" s="116" t="e">
        <f t="shared" si="11"/>
        <v>#REF!</v>
      </c>
      <c r="AI29" s="116" t="e">
        <f t="shared" si="11"/>
        <v>#REF!</v>
      </c>
      <c r="AJ29" s="116" t="e">
        <f t="shared" si="11"/>
        <v>#REF!</v>
      </c>
      <c r="AK29" s="116" t="e">
        <f t="shared" si="11"/>
        <v>#REF!</v>
      </c>
      <c r="AL29" s="116" t="e">
        <f t="shared" si="11"/>
        <v>#REF!</v>
      </c>
      <c r="AM29" s="116" t="e">
        <f t="shared" si="11"/>
        <v>#REF!</v>
      </c>
      <c r="AN29" s="116" t="e">
        <f t="shared" si="11"/>
        <v>#REF!</v>
      </c>
      <c r="AO29" s="116" t="e">
        <f t="shared" si="11"/>
        <v>#REF!</v>
      </c>
      <c r="AP29" s="116" t="e">
        <f t="shared" si="11"/>
        <v>#REF!</v>
      </c>
      <c r="AQ29" s="116" t="e">
        <f t="shared" si="11"/>
        <v>#REF!</v>
      </c>
      <c r="AR29" s="116" t="e">
        <f t="shared" si="11"/>
        <v>#REF!</v>
      </c>
      <c r="AS29" s="116" t="e">
        <f t="shared" si="11"/>
        <v>#REF!</v>
      </c>
      <c r="AT29" s="116" t="e">
        <f t="shared" si="11"/>
        <v>#REF!</v>
      </c>
      <c r="AU29" s="116" t="e">
        <f t="shared" si="11"/>
        <v>#REF!</v>
      </c>
      <c r="AV29" s="116" t="e">
        <f t="shared" si="11"/>
        <v>#REF!</v>
      </c>
      <c r="AW29" s="116" t="e">
        <f t="shared" si="11"/>
        <v>#REF!</v>
      </c>
      <c r="AX29" s="116" t="e">
        <f t="shared" si="11"/>
        <v>#REF!</v>
      </c>
      <c r="AY29" s="116" t="e">
        <f t="shared" si="11"/>
        <v>#REF!</v>
      </c>
      <c r="AZ29" s="116" t="e">
        <f t="shared" si="11"/>
        <v>#REF!</v>
      </c>
      <c r="BA29" s="10" t="e">
        <f t="shared" si="7"/>
        <v>#REF!</v>
      </c>
      <c r="BB29" s="121" t="s">
        <v>44</v>
      </c>
    </row>
    <row r="30" spans="1:54" x14ac:dyDescent="0.4">
      <c r="B30" s="109" t="s">
        <v>43</v>
      </c>
      <c r="C30" s="32" t="s">
        <v>40</v>
      </c>
      <c r="D30" s="33">
        <v>7</v>
      </c>
      <c r="E30" s="117" t="e">
        <f>IF(E22="","0",(2*E12/$C$6)^2*0.5)</f>
        <v>#REF!</v>
      </c>
      <c r="F30" s="117" t="e">
        <f t="shared" ref="F30:AZ30" si="12">IF(F22="","0",(2*F12/$C$6)^2*0.5)</f>
        <v>#REF!</v>
      </c>
      <c r="G30" s="117" t="e">
        <f t="shared" si="12"/>
        <v>#REF!</v>
      </c>
      <c r="H30" s="117" t="e">
        <f t="shared" si="12"/>
        <v>#REF!</v>
      </c>
      <c r="I30" s="117" t="e">
        <f t="shared" si="12"/>
        <v>#REF!</v>
      </c>
      <c r="J30" s="117" t="e">
        <f t="shared" si="12"/>
        <v>#REF!</v>
      </c>
      <c r="K30" s="117" t="e">
        <f t="shared" si="12"/>
        <v>#REF!</v>
      </c>
      <c r="L30" s="117" t="e">
        <f t="shared" si="12"/>
        <v>#REF!</v>
      </c>
      <c r="M30" s="117" t="e">
        <f t="shared" si="12"/>
        <v>#REF!</v>
      </c>
      <c r="N30" s="117" t="e">
        <f t="shared" si="12"/>
        <v>#REF!</v>
      </c>
      <c r="O30" s="117" t="e">
        <f t="shared" si="12"/>
        <v>#REF!</v>
      </c>
      <c r="P30" s="117" t="e">
        <f t="shared" si="12"/>
        <v>#REF!</v>
      </c>
      <c r="Q30" s="117" t="e">
        <f t="shared" si="12"/>
        <v>#REF!</v>
      </c>
      <c r="R30" s="117" t="e">
        <f t="shared" si="12"/>
        <v>#REF!</v>
      </c>
      <c r="S30" s="117" t="e">
        <f t="shared" si="12"/>
        <v>#REF!</v>
      </c>
      <c r="T30" s="117" t="e">
        <f t="shared" si="12"/>
        <v>#REF!</v>
      </c>
      <c r="U30" s="117" t="e">
        <f t="shared" si="12"/>
        <v>#REF!</v>
      </c>
      <c r="V30" s="117" t="e">
        <f t="shared" si="12"/>
        <v>#REF!</v>
      </c>
      <c r="W30" s="117" t="e">
        <f t="shared" si="12"/>
        <v>#REF!</v>
      </c>
      <c r="X30" s="117" t="e">
        <f t="shared" si="12"/>
        <v>#REF!</v>
      </c>
      <c r="Y30" s="117" t="e">
        <f t="shared" si="12"/>
        <v>#REF!</v>
      </c>
      <c r="Z30" s="117" t="e">
        <f t="shared" si="12"/>
        <v>#REF!</v>
      </c>
      <c r="AA30" s="117" t="e">
        <f t="shared" si="12"/>
        <v>#REF!</v>
      </c>
      <c r="AB30" s="117" t="e">
        <f t="shared" si="12"/>
        <v>#REF!</v>
      </c>
      <c r="AC30" s="117" t="e">
        <f t="shared" si="12"/>
        <v>#REF!</v>
      </c>
      <c r="AD30" s="117" t="e">
        <f t="shared" si="12"/>
        <v>#REF!</v>
      </c>
      <c r="AE30" s="117" t="e">
        <f t="shared" si="12"/>
        <v>#REF!</v>
      </c>
      <c r="AF30" s="117" t="e">
        <f t="shared" si="12"/>
        <v>#REF!</v>
      </c>
      <c r="AG30" s="117" t="e">
        <f t="shared" si="12"/>
        <v>#REF!</v>
      </c>
      <c r="AH30" s="117" t="e">
        <f t="shared" si="12"/>
        <v>#REF!</v>
      </c>
      <c r="AI30" s="117" t="e">
        <f t="shared" si="12"/>
        <v>#REF!</v>
      </c>
      <c r="AJ30" s="117" t="e">
        <f t="shared" si="12"/>
        <v>#REF!</v>
      </c>
      <c r="AK30" s="117" t="e">
        <f t="shared" si="12"/>
        <v>#REF!</v>
      </c>
      <c r="AL30" s="117" t="e">
        <f t="shared" si="12"/>
        <v>#REF!</v>
      </c>
      <c r="AM30" s="117" t="e">
        <f t="shared" si="12"/>
        <v>#REF!</v>
      </c>
      <c r="AN30" s="117" t="e">
        <f t="shared" si="12"/>
        <v>#REF!</v>
      </c>
      <c r="AO30" s="117" t="e">
        <f t="shared" si="12"/>
        <v>#REF!</v>
      </c>
      <c r="AP30" s="117" t="e">
        <f t="shared" si="12"/>
        <v>#REF!</v>
      </c>
      <c r="AQ30" s="117" t="e">
        <f t="shared" si="12"/>
        <v>#REF!</v>
      </c>
      <c r="AR30" s="117" t="e">
        <f t="shared" si="12"/>
        <v>#REF!</v>
      </c>
      <c r="AS30" s="117" t="e">
        <f t="shared" si="12"/>
        <v>#REF!</v>
      </c>
      <c r="AT30" s="117" t="e">
        <f t="shared" si="12"/>
        <v>#REF!</v>
      </c>
      <c r="AU30" s="117" t="e">
        <f t="shared" si="12"/>
        <v>#REF!</v>
      </c>
      <c r="AV30" s="117" t="e">
        <f t="shared" si="12"/>
        <v>#REF!</v>
      </c>
      <c r="AW30" s="117" t="e">
        <f t="shared" si="12"/>
        <v>#REF!</v>
      </c>
      <c r="AX30" s="117" t="e">
        <f t="shared" si="12"/>
        <v>#REF!</v>
      </c>
      <c r="AY30" s="117" t="e">
        <f t="shared" si="12"/>
        <v>#REF!</v>
      </c>
      <c r="AZ30" s="117" t="str">
        <f t="shared" si="12"/>
        <v>0</v>
      </c>
      <c r="BA30" s="10" t="e">
        <f t="shared" si="7"/>
        <v>#REF!</v>
      </c>
      <c r="BB30" s="122" t="s">
        <v>43</v>
      </c>
    </row>
    <row r="31" spans="1:54" x14ac:dyDescent="0.4">
      <c r="B31" s="109" t="s">
        <v>44</v>
      </c>
      <c r="C31" s="19" t="s">
        <v>39</v>
      </c>
      <c r="D31" s="34">
        <v>7</v>
      </c>
      <c r="E31" s="116" t="e">
        <f>IF(E23="","0",(2*E12/$C$6)^2*0.5)</f>
        <v>#REF!</v>
      </c>
      <c r="F31" s="116" t="e">
        <f t="shared" ref="F31:AZ31" si="13">IF(F23="","0",(2*F12/$C$6)^2*0.5)</f>
        <v>#REF!</v>
      </c>
      <c r="G31" s="116" t="e">
        <f t="shared" si="13"/>
        <v>#REF!</v>
      </c>
      <c r="H31" s="116" t="e">
        <f t="shared" si="13"/>
        <v>#REF!</v>
      </c>
      <c r="I31" s="116" t="e">
        <f t="shared" si="13"/>
        <v>#REF!</v>
      </c>
      <c r="J31" s="116" t="e">
        <f t="shared" si="13"/>
        <v>#REF!</v>
      </c>
      <c r="K31" s="116" t="e">
        <f t="shared" si="13"/>
        <v>#REF!</v>
      </c>
      <c r="L31" s="116" t="e">
        <f t="shared" si="13"/>
        <v>#REF!</v>
      </c>
      <c r="M31" s="116" t="e">
        <f t="shared" si="13"/>
        <v>#REF!</v>
      </c>
      <c r="N31" s="116" t="e">
        <f t="shared" si="13"/>
        <v>#REF!</v>
      </c>
      <c r="O31" s="116" t="e">
        <f t="shared" si="13"/>
        <v>#REF!</v>
      </c>
      <c r="P31" s="116" t="e">
        <f t="shared" si="13"/>
        <v>#REF!</v>
      </c>
      <c r="Q31" s="116" t="e">
        <f t="shared" si="13"/>
        <v>#REF!</v>
      </c>
      <c r="R31" s="116" t="e">
        <f t="shared" si="13"/>
        <v>#REF!</v>
      </c>
      <c r="S31" s="116" t="e">
        <f t="shared" si="13"/>
        <v>#REF!</v>
      </c>
      <c r="T31" s="116" t="e">
        <f t="shared" si="13"/>
        <v>#REF!</v>
      </c>
      <c r="U31" s="116" t="e">
        <f t="shared" si="13"/>
        <v>#REF!</v>
      </c>
      <c r="V31" s="116" t="e">
        <f t="shared" si="13"/>
        <v>#REF!</v>
      </c>
      <c r="W31" s="116" t="e">
        <f t="shared" si="13"/>
        <v>#REF!</v>
      </c>
      <c r="X31" s="116" t="e">
        <f t="shared" si="13"/>
        <v>#REF!</v>
      </c>
      <c r="Y31" s="116" t="e">
        <f t="shared" si="13"/>
        <v>#REF!</v>
      </c>
      <c r="Z31" s="116" t="e">
        <f t="shared" si="13"/>
        <v>#REF!</v>
      </c>
      <c r="AA31" s="116" t="e">
        <f t="shared" si="13"/>
        <v>#REF!</v>
      </c>
      <c r="AB31" s="116" t="e">
        <f t="shared" si="13"/>
        <v>#REF!</v>
      </c>
      <c r="AC31" s="116" t="e">
        <f t="shared" si="13"/>
        <v>#REF!</v>
      </c>
      <c r="AD31" s="116" t="e">
        <f t="shared" si="13"/>
        <v>#REF!</v>
      </c>
      <c r="AE31" s="116" t="e">
        <f t="shared" si="13"/>
        <v>#REF!</v>
      </c>
      <c r="AF31" s="116" t="e">
        <f t="shared" si="13"/>
        <v>#REF!</v>
      </c>
      <c r="AG31" s="116" t="e">
        <f t="shared" si="13"/>
        <v>#REF!</v>
      </c>
      <c r="AH31" s="116" t="e">
        <f t="shared" si="13"/>
        <v>#REF!</v>
      </c>
      <c r="AI31" s="116" t="e">
        <f t="shared" si="13"/>
        <v>#REF!</v>
      </c>
      <c r="AJ31" s="116" t="e">
        <f t="shared" si="13"/>
        <v>#REF!</v>
      </c>
      <c r="AK31" s="116" t="e">
        <f t="shared" si="13"/>
        <v>#REF!</v>
      </c>
      <c r="AL31" s="116" t="e">
        <f t="shared" si="13"/>
        <v>#REF!</v>
      </c>
      <c r="AM31" s="116" t="e">
        <f t="shared" si="13"/>
        <v>#REF!</v>
      </c>
      <c r="AN31" s="116" t="e">
        <f t="shared" si="13"/>
        <v>#REF!</v>
      </c>
      <c r="AO31" s="116" t="e">
        <f t="shared" si="13"/>
        <v>#REF!</v>
      </c>
      <c r="AP31" s="116" t="e">
        <f t="shared" si="13"/>
        <v>#REF!</v>
      </c>
      <c r="AQ31" s="116" t="e">
        <f t="shared" si="13"/>
        <v>#REF!</v>
      </c>
      <c r="AR31" s="116" t="e">
        <f t="shared" si="13"/>
        <v>#REF!</v>
      </c>
      <c r="AS31" s="116" t="e">
        <f t="shared" si="13"/>
        <v>#REF!</v>
      </c>
      <c r="AT31" s="116" t="e">
        <f t="shared" si="13"/>
        <v>#REF!</v>
      </c>
      <c r="AU31" s="116" t="e">
        <f t="shared" si="13"/>
        <v>#REF!</v>
      </c>
      <c r="AV31" s="116" t="e">
        <f t="shared" si="13"/>
        <v>#REF!</v>
      </c>
      <c r="AW31" s="116" t="e">
        <f t="shared" si="13"/>
        <v>#REF!</v>
      </c>
      <c r="AX31" s="116" t="e">
        <f t="shared" si="13"/>
        <v>#REF!</v>
      </c>
      <c r="AY31" s="116" t="e">
        <f t="shared" si="13"/>
        <v>#REF!</v>
      </c>
      <c r="AZ31" s="116" t="e">
        <f t="shared" si="13"/>
        <v>#REF!</v>
      </c>
      <c r="BA31" s="10" t="e">
        <f t="shared" si="7"/>
        <v>#REF!</v>
      </c>
      <c r="BB31" s="122" t="s">
        <v>44</v>
      </c>
    </row>
    <row r="32" spans="1:54" x14ac:dyDescent="0.4">
      <c r="B32" s="108" t="s">
        <v>43</v>
      </c>
      <c r="C32" s="32" t="s">
        <v>40</v>
      </c>
      <c r="D32" s="33">
        <v>8</v>
      </c>
      <c r="E32" s="117" t="e">
        <f>IF(E22="","0",(2*E13/$C$6)^2*0.5)</f>
        <v>#REF!</v>
      </c>
      <c r="F32" s="117" t="e">
        <f t="shared" ref="F32:AZ32" si="14">IF(F22="","0",(2*F13/$C$6)^2*0.5)</f>
        <v>#REF!</v>
      </c>
      <c r="G32" s="117" t="e">
        <f t="shared" si="14"/>
        <v>#REF!</v>
      </c>
      <c r="H32" s="117" t="e">
        <f t="shared" si="14"/>
        <v>#REF!</v>
      </c>
      <c r="I32" s="117" t="e">
        <f t="shared" si="14"/>
        <v>#REF!</v>
      </c>
      <c r="J32" s="117" t="e">
        <f t="shared" si="14"/>
        <v>#REF!</v>
      </c>
      <c r="K32" s="117" t="e">
        <f t="shared" si="14"/>
        <v>#REF!</v>
      </c>
      <c r="L32" s="117" t="e">
        <f t="shared" si="14"/>
        <v>#REF!</v>
      </c>
      <c r="M32" s="117" t="e">
        <f t="shared" si="14"/>
        <v>#REF!</v>
      </c>
      <c r="N32" s="117" t="e">
        <f t="shared" si="14"/>
        <v>#REF!</v>
      </c>
      <c r="O32" s="117" t="e">
        <f t="shared" si="14"/>
        <v>#REF!</v>
      </c>
      <c r="P32" s="117" t="e">
        <f t="shared" si="14"/>
        <v>#REF!</v>
      </c>
      <c r="Q32" s="117" t="e">
        <f t="shared" si="14"/>
        <v>#REF!</v>
      </c>
      <c r="R32" s="117" t="e">
        <f t="shared" si="14"/>
        <v>#REF!</v>
      </c>
      <c r="S32" s="117" t="e">
        <f t="shared" si="14"/>
        <v>#REF!</v>
      </c>
      <c r="T32" s="117" t="e">
        <f t="shared" si="14"/>
        <v>#REF!</v>
      </c>
      <c r="U32" s="117" t="e">
        <f t="shared" si="14"/>
        <v>#REF!</v>
      </c>
      <c r="V32" s="117" t="e">
        <f t="shared" si="14"/>
        <v>#REF!</v>
      </c>
      <c r="W32" s="117" t="e">
        <f t="shared" si="14"/>
        <v>#REF!</v>
      </c>
      <c r="X32" s="117" t="e">
        <f t="shared" si="14"/>
        <v>#REF!</v>
      </c>
      <c r="Y32" s="117" t="e">
        <f t="shared" si="14"/>
        <v>#REF!</v>
      </c>
      <c r="Z32" s="117" t="e">
        <f t="shared" si="14"/>
        <v>#REF!</v>
      </c>
      <c r="AA32" s="117" t="e">
        <f t="shared" si="14"/>
        <v>#REF!</v>
      </c>
      <c r="AB32" s="117" t="e">
        <f t="shared" si="14"/>
        <v>#REF!</v>
      </c>
      <c r="AC32" s="117" t="e">
        <f t="shared" si="14"/>
        <v>#REF!</v>
      </c>
      <c r="AD32" s="117" t="e">
        <f t="shared" si="14"/>
        <v>#REF!</v>
      </c>
      <c r="AE32" s="117" t="e">
        <f t="shared" si="14"/>
        <v>#REF!</v>
      </c>
      <c r="AF32" s="117" t="e">
        <f t="shared" si="14"/>
        <v>#REF!</v>
      </c>
      <c r="AG32" s="117" t="e">
        <f t="shared" si="14"/>
        <v>#REF!</v>
      </c>
      <c r="AH32" s="117" t="e">
        <f t="shared" si="14"/>
        <v>#REF!</v>
      </c>
      <c r="AI32" s="117" t="e">
        <f t="shared" si="14"/>
        <v>#REF!</v>
      </c>
      <c r="AJ32" s="117" t="e">
        <f t="shared" si="14"/>
        <v>#REF!</v>
      </c>
      <c r="AK32" s="117" t="e">
        <f t="shared" si="14"/>
        <v>#REF!</v>
      </c>
      <c r="AL32" s="117" t="e">
        <f t="shared" si="14"/>
        <v>#REF!</v>
      </c>
      <c r="AM32" s="117" t="e">
        <f t="shared" si="14"/>
        <v>#REF!</v>
      </c>
      <c r="AN32" s="117" t="e">
        <f t="shared" si="14"/>
        <v>#REF!</v>
      </c>
      <c r="AO32" s="117" t="e">
        <f t="shared" si="14"/>
        <v>#REF!</v>
      </c>
      <c r="AP32" s="117" t="e">
        <f t="shared" si="14"/>
        <v>#REF!</v>
      </c>
      <c r="AQ32" s="117" t="e">
        <f t="shared" si="14"/>
        <v>#REF!</v>
      </c>
      <c r="AR32" s="117" t="e">
        <f t="shared" si="14"/>
        <v>#REF!</v>
      </c>
      <c r="AS32" s="117" t="e">
        <f t="shared" si="14"/>
        <v>#REF!</v>
      </c>
      <c r="AT32" s="117" t="e">
        <f t="shared" si="14"/>
        <v>#REF!</v>
      </c>
      <c r="AU32" s="117" t="e">
        <f t="shared" si="14"/>
        <v>#REF!</v>
      </c>
      <c r="AV32" s="117" t="e">
        <f t="shared" si="14"/>
        <v>#REF!</v>
      </c>
      <c r="AW32" s="117" t="e">
        <f t="shared" si="14"/>
        <v>#REF!</v>
      </c>
      <c r="AX32" s="117" t="e">
        <f t="shared" si="14"/>
        <v>#REF!</v>
      </c>
      <c r="AY32" s="117" t="e">
        <f t="shared" si="14"/>
        <v>#REF!</v>
      </c>
      <c r="AZ32" s="117" t="str">
        <f t="shared" si="14"/>
        <v>0</v>
      </c>
      <c r="BA32" s="10" t="e">
        <f t="shared" si="7"/>
        <v>#REF!</v>
      </c>
      <c r="BB32" s="121" t="s">
        <v>43</v>
      </c>
    </row>
    <row r="33" spans="2:54" x14ac:dyDescent="0.4">
      <c r="B33" s="108" t="s">
        <v>44</v>
      </c>
      <c r="C33" s="19" t="s">
        <v>39</v>
      </c>
      <c r="D33" s="34">
        <v>8</v>
      </c>
      <c r="E33" s="116" t="e">
        <f>IF(E23="","0",(2*E13/$C$6)^2*0.5)</f>
        <v>#REF!</v>
      </c>
      <c r="F33" s="116" t="e">
        <f t="shared" ref="F33:AZ33" si="15">IF(F23="","0",(2*F13/$C$6)^2*0.5)</f>
        <v>#REF!</v>
      </c>
      <c r="G33" s="116" t="e">
        <f t="shared" si="15"/>
        <v>#REF!</v>
      </c>
      <c r="H33" s="116" t="e">
        <f t="shared" si="15"/>
        <v>#REF!</v>
      </c>
      <c r="I33" s="116" t="e">
        <f t="shared" si="15"/>
        <v>#REF!</v>
      </c>
      <c r="J33" s="116" t="e">
        <f t="shared" si="15"/>
        <v>#REF!</v>
      </c>
      <c r="K33" s="116" t="e">
        <f t="shared" si="15"/>
        <v>#REF!</v>
      </c>
      <c r="L33" s="116" t="e">
        <f t="shared" si="15"/>
        <v>#REF!</v>
      </c>
      <c r="M33" s="116" t="e">
        <f t="shared" si="15"/>
        <v>#REF!</v>
      </c>
      <c r="N33" s="116" t="e">
        <f t="shared" si="15"/>
        <v>#REF!</v>
      </c>
      <c r="O33" s="116" t="e">
        <f t="shared" si="15"/>
        <v>#REF!</v>
      </c>
      <c r="P33" s="116" t="e">
        <f t="shared" si="15"/>
        <v>#REF!</v>
      </c>
      <c r="Q33" s="116" t="e">
        <f t="shared" si="15"/>
        <v>#REF!</v>
      </c>
      <c r="R33" s="116" t="e">
        <f t="shared" si="15"/>
        <v>#REF!</v>
      </c>
      <c r="S33" s="116" t="e">
        <f t="shared" si="15"/>
        <v>#REF!</v>
      </c>
      <c r="T33" s="116" t="e">
        <f t="shared" si="15"/>
        <v>#REF!</v>
      </c>
      <c r="U33" s="116" t="e">
        <f t="shared" si="15"/>
        <v>#REF!</v>
      </c>
      <c r="V33" s="116" t="e">
        <f t="shared" si="15"/>
        <v>#REF!</v>
      </c>
      <c r="W33" s="116" t="e">
        <f t="shared" si="15"/>
        <v>#REF!</v>
      </c>
      <c r="X33" s="116" t="e">
        <f t="shared" si="15"/>
        <v>#REF!</v>
      </c>
      <c r="Y33" s="116" t="e">
        <f t="shared" si="15"/>
        <v>#REF!</v>
      </c>
      <c r="Z33" s="116" t="e">
        <f t="shared" si="15"/>
        <v>#REF!</v>
      </c>
      <c r="AA33" s="116" t="e">
        <f t="shared" si="15"/>
        <v>#REF!</v>
      </c>
      <c r="AB33" s="116" t="e">
        <f t="shared" si="15"/>
        <v>#REF!</v>
      </c>
      <c r="AC33" s="116" t="e">
        <f t="shared" si="15"/>
        <v>#REF!</v>
      </c>
      <c r="AD33" s="116" t="e">
        <f t="shared" si="15"/>
        <v>#REF!</v>
      </c>
      <c r="AE33" s="116" t="e">
        <f t="shared" si="15"/>
        <v>#REF!</v>
      </c>
      <c r="AF33" s="116" t="e">
        <f t="shared" si="15"/>
        <v>#REF!</v>
      </c>
      <c r="AG33" s="116" t="e">
        <f t="shared" si="15"/>
        <v>#REF!</v>
      </c>
      <c r="AH33" s="116" t="e">
        <f t="shared" si="15"/>
        <v>#REF!</v>
      </c>
      <c r="AI33" s="116" t="e">
        <f t="shared" si="15"/>
        <v>#REF!</v>
      </c>
      <c r="AJ33" s="116" t="e">
        <f t="shared" si="15"/>
        <v>#REF!</v>
      </c>
      <c r="AK33" s="116" t="e">
        <f t="shared" si="15"/>
        <v>#REF!</v>
      </c>
      <c r="AL33" s="116" t="e">
        <f t="shared" si="15"/>
        <v>#REF!</v>
      </c>
      <c r="AM33" s="116" t="e">
        <f t="shared" si="15"/>
        <v>#REF!</v>
      </c>
      <c r="AN33" s="116" t="e">
        <f t="shared" si="15"/>
        <v>#REF!</v>
      </c>
      <c r="AO33" s="116" t="e">
        <f t="shared" si="15"/>
        <v>#REF!</v>
      </c>
      <c r="AP33" s="116" t="e">
        <f t="shared" si="15"/>
        <v>#REF!</v>
      </c>
      <c r="AQ33" s="116" t="e">
        <f t="shared" si="15"/>
        <v>#REF!</v>
      </c>
      <c r="AR33" s="116" t="e">
        <f t="shared" si="15"/>
        <v>#REF!</v>
      </c>
      <c r="AS33" s="116" t="e">
        <f t="shared" si="15"/>
        <v>#REF!</v>
      </c>
      <c r="AT33" s="116" t="e">
        <f t="shared" si="15"/>
        <v>#REF!</v>
      </c>
      <c r="AU33" s="116" t="e">
        <f t="shared" si="15"/>
        <v>#REF!</v>
      </c>
      <c r="AV33" s="116" t="e">
        <f t="shared" si="15"/>
        <v>#REF!</v>
      </c>
      <c r="AW33" s="116" t="e">
        <f t="shared" si="15"/>
        <v>#REF!</v>
      </c>
      <c r="AX33" s="116" t="e">
        <f t="shared" si="15"/>
        <v>#REF!</v>
      </c>
      <c r="AY33" s="116" t="e">
        <f t="shared" si="15"/>
        <v>#REF!</v>
      </c>
      <c r="AZ33" s="116" t="e">
        <f t="shared" si="15"/>
        <v>#REF!</v>
      </c>
      <c r="BA33" s="10" t="e">
        <f t="shared" si="7"/>
        <v>#REF!</v>
      </c>
      <c r="BB33" s="121" t="s">
        <v>44</v>
      </c>
    </row>
    <row r="34" spans="2:54" x14ac:dyDescent="0.4">
      <c r="B34" s="109" t="s">
        <v>43</v>
      </c>
      <c r="C34" s="32" t="s">
        <v>40</v>
      </c>
      <c r="D34" s="33">
        <v>9</v>
      </c>
      <c r="E34" s="117" t="e">
        <f>IF(E22="","0",(2*E14/$C$6)^2*0.5)</f>
        <v>#REF!</v>
      </c>
      <c r="F34" s="117" t="e">
        <f t="shared" ref="F34:AZ34" si="16">IF(F22="","0",(2*F14/$C$6)^2*0.5)</f>
        <v>#REF!</v>
      </c>
      <c r="G34" s="117" t="e">
        <f t="shared" si="16"/>
        <v>#REF!</v>
      </c>
      <c r="H34" s="117" t="e">
        <f t="shared" si="16"/>
        <v>#REF!</v>
      </c>
      <c r="I34" s="117" t="e">
        <f t="shared" si="16"/>
        <v>#REF!</v>
      </c>
      <c r="J34" s="117" t="e">
        <f t="shared" si="16"/>
        <v>#REF!</v>
      </c>
      <c r="K34" s="117" t="e">
        <f t="shared" si="16"/>
        <v>#REF!</v>
      </c>
      <c r="L34" s="117" t="e">
        <f t="shared" si="16"/>
        <v>#REF!</v>
      </c>
      <c r="M34" s="117" t="e">
        <f t="shared" si="16"/>
        <v>#REF!</v>
      </c>
      <c r="N34" s="117" t="e">
        <f t="shared" si="16"/>
        <v>#REF!</v>
      </c>
      <c r="O34" s="117" t="e">
        <f t="shared" si="16"/>
        <v>#REF!</v>
      </c>
      <c r="P34" s="117" t="e">
        <f t="shared" si="16"/>
        <v>#REF!</v>
      </c>
      <c r="Q34" s="117" t="e">
        <f t="shared" si="16"/>
        <v>#REF!</v>
      </c>
      <c r="R34" s="117" t="e">
        <f t="shared" si="16"/>
        <v>#REF!</v>
      </c>
      <c r="S34" s="117" t="e">
        <f t="shared" si="16"/>
        <v>#REF!</v>
      </c>
      <c r="T34" s="117" t="e">
        <f t="shared" si="16"/>
        <v>#REF!</v>
      </c>
      <c r="U34" s="117" t="e">
        <f t="shared" si="16"/>
        <v>#REF!</v>
      </c>
      <c r="V34" s="117" t="e">
        <f t="shared" si="16"/>
        <v>#REF!</v>
      </c>
      <c r="W34" s="117" t="e">
        <f t="shared" si="16"/>
        <v>#REF!</v>
      </c>
      <c r="X34" s="117" t="e">
        <f t="shared" si="16"/>
        <v>#REF!</v>
      </c>
      <c r="Y34" s="117" t="e">
        <f t="shared" si="16"/>
        <v>#REF!</v>
      </c>
      <c r="Z34" s="117" t="e">
        <f t="shared" si="16"/>
        <v>#REF!</v>
      </c>
      <c r="AA34" s="117" t="e">
        <f t="shared" si="16"/>
        <v>#REF!</v>
      </c>
      <c r="AB34" s="117" t="e">
        <f t="shared" si="16"/>
        <v>#REF!</v>
      </c>
      <c r="AC34" s="117" t="e">
        <f t="shared" si="16"/>
        <v>#REF!</v>
      </c>
      <c r="AD34" s="117" t="e">
        <f t="shared" si="16"/>
        <v>#REF!</v>
      </c>
      <c r="AE34" s="117" t="e">
        <f t="shared" si="16"/>
        <v>#REF!</v>
      </c>
      <c r="AF34" s="117" t="e">
        <f t="shared" si="16"/>
        <v>#REF!</v>
      </c>
      <c r="AG34" s="117" t="e">
        <f t="shared" si="16"/>
        <v>#REF!</v>
      </c>
      <c r="AH34" s="117" t="e">
        <f t="shared" si="16"/>
        <v>#REF!</v>
      </c>
      <c r="AI34" s="117" t="e">
        <f t="shared" si="16"/>
        <v>#REF!</v>
      </c>
      <c r="AJ34" s="117" t="e">
        <f t="shared" si="16"/>
        <v>#REF!</v>
      </c>
      <c r="AK34" s="117" t="e">
        <f t="shared" si="16"/>
        <v>#REF!</v>
      </c>
      <c r="AL34" s="117" t="e">
        <f t="shared" si="16"/>
        <v>#REF!</v>
      </c>
      <c r="AM34" s="117" t="e">
        <f t="shared" si="16"/>
        <v>#REF!</v>
      </c>
      <c r="AN34" s="117" t="e">
        <f t="shared" si="16"/>
        <v>#REF!</v>
      </c>
      <c r="AO34" s="117" t="e">
        <f t="shared" si="16"/>
        <v>#REF!</v>
      </c>
      <c r="AP34" s="117" t="e">
        <f t="shared" si="16"/>
        <v>#REF!</v>
      </c>
      <c r="AQ34" s="117" t="e">
        <f t="shared" si="16"/>
        <v>#REF!</v>
      </c>
      <c r="AR34" s="117" t="e">
        <f t="shared" si="16"/>
        <v>#REF!</v>
      </c>
      <c r="AS34" s="117" t="e">
        <f t="shared" si="16"/>
        <v>#REF!</v>
      </c>
      <c r="AT34" s="117" t="e">
        <f t="shared" si="16"/>
        <v>#REF!</v>
      </c>
      <c r="AU34" s="117" t="e">
        <f t="shared" si="16"/>
        <v>#REF!</v>
      </c>
      <c r="AV34" s="117" t="e">
        <f t="shared" si="16"/>
        <v>#REF!</v>
      </c>
      <c r="AW34" s="117" t="e">
        <f t="shared" si="16"/>
        <v>#REF!</v>
      </c>
      <c r="AX34" s="117" t="e">
        <f t="shared" si="16"/>
        <v>#REF!</v>
      </c>
      <c r="AY34" s="117" t="e">
        <f t="shared" si="16"/>
        <v>#REF!</v>
      </c>
      <c r="AZ34" s="117" t="str">
        <f t="shared" si="16"/>
        <v>0</v>
      </c>
      <c r="BA34" s="10" t="e">
        <f t="shared" si="7"/>
        <v>#REF!</v>
      </c>
      <c r="BB34" s="122" t="s">
        <v>43</v>
      </c>
    </row>
    <row r="35" spans="2:54" x14ac:dyDescent="0.4">
      <c r="B35" s="109" t="s">
        <v>44</v>
      </c>
      <c r="C35" s="19" t="s">
        <v>39</v>
      </c>
      <c r="D35" s="34">
        <v>9</v>
      </c>
      <c r="E35" s="116" t="e">
        <f>IF(E23="","0",(2*E14/$C$6)^2*0.5)</f>
        <v>#REF!</v>
      </c>
      <c r="F35" s="116" t="e">
        <f t="shared" ref="F35:AZ35" si="17">IF(F23="","0",(2*F14/$C$6)^2*0.5)</f>
        <v>#REF!</v>
      </c>
      <c r="G35" s="116" t="e">
        <f t="shared" si="17"/>
        <v>#REF!</v>
      </c>
      <c r="H35" s="116" t="e">
        <f t="shared" si="17"/>
        <v>#REF!</v>
      </c>
      <c r="I35" s="116" t="e">
        <f t="shared" si="17"/>
        <v>#REF!</v>
      </c>
      <c r="J35" s="116" t="e">
        <f t="shared" si="17"/>
        <v>#REF!</v>
      </c>
      <c r="K35" s="116" t="e">
        <f t="shared" si="17"/>
        <v>#REF!</v>
      </c>
      <c r="L35" s="116" t="e">
        <f t="shared" si="17"/>
        <v>#REF!</v>
      </c>
      <c r="M35" s="116" t="e">
        <f t="shared" si="17"/>
        <v>#REF!</v>
      </c>
      <c r="N35" s="116" t="e">
        <f t="shared" si="17"/>
        <v>#REF!</v>
      </c>
      <c r="O35" s="116" t="e">
        <f t="shared" si="17"/>
        <v>#REF!</v>
      </c>
      <c r="P35" s="116" t="e">
        <f t="shared" si="17"/>
        <v>#REF!</v>
      </c>
      <c r="Q35" s="116" t="e">
        <f t="shared" si="17"/>
        <v>#REF!</v>
      </c>
      <c r="R35" s="116" t="e">
        <f t="shared" si="17"/>
        <v>#REF!</v>
      </c>
      <c r="S35" s="116" t="e">
        <f t="shared" si="17"/>
        <v>#REF!</v>
      </c>
      <c r="T35" s="116" t="e">
        <f t="shared" si="17"/>
        <v>#REF!</v>
      </c>
      <c r="U35" s="116" t="e">
        <f t="shared" si="17"/>
        <v>#REF!</v>
      </c>
      <c r="V35" s="116" t="e">
        <f t="shared" si="17"/>
        <v>#REF!</v>
      </c>
      <c r="W35" s="116" t="e">
        <f t="shared" si="17"/>
        <v>#REF!</v>
      </c>
      <c r="X35" s="116" t="e">
        <f t="shared" si="17"/>
        <v>#REF!</v>
      </c>
      <c r="Y35" s="116" t="e">
        <f t="shared" si="17"/>
        <v>#REF!</v>
      </c>
      <c r="Z35" s="116" t="e">
        <f t="shared" si="17"/>
        <v>#REF!</v>
      </c>
      <c r="AA35" s="116" t="e">
        <f t="shared" si="17"/>
        <v>#REF!</v>
      </c>
      <c r="AB35" s="116" t="e">
        <f t="shared" si="17"/>
        <v>#REF!</v>
      </c>
      <c r="AC35" s="116" t="e">
        <f t="shared" si="17"/>
        <v>#REF!</v>
      </c>
      <c r="AD35" s="116" t="e">
        <f t="shared" si="17"/>
        <v>#REF!</v>
      </c>
      <c r="AE35" s="116" t="e">
        <f t="shared" si="17"/>
        <v>#REF!</v>
      </c>
      <c r="AF35" s="116" t="e">
        <f t="shared" si="17"/>
        <v>#REF!</v>
      </c>
      <c r="AG35" s="116" t="e">
        <f t="shared" si="17"/>
        <v>#REF!</v>
      </c>
      <c r="AH35" s="116" t="e">
        <f t="shared" si="17"/>
        <v>#REF!</v>
      </c>
      <c r="AI35" s="116" t="e">
        <f t="shared" si="17"/>
        <v>#REF!</v>
      </c>
      <c r="AJ35" s="116" t="e">
        <f t="shared" si="17"/>
        <v>#REF!</v>
      </c>
      <c r="AK35" s="116" t="e">
        <f t="shared" si="17"/>
        <v>#REF!</v>
      </c>
      <c r="AL35" s="116" t="e">
        <f t="shared" si="17"/>
        <v>#REF!</v>
      </c>
      <c r="AM35" s="116" t="e">
        <f t="shared" si="17"/>
        <v>#REF!</v>
      </c>
      <c r="AN35" s="116" t="e">
        <f t="shared" si="17"/>
        <v>#REF!</v>
      </c>
      <c r="AO35" s="116" t="e">
        <f t="shared" si="17"/>
        <v>#REF!</v>
      </c>
      <c r="AP35" s="116" t="e">
        <f t="shared" si="17"/>
        <v>#REF!</v>
      </c>
      <c r="AQ35" s="116" t="e">
        <f t="shared" si="17"/>
        <v>#REF!</v>
      </c>
      <c r="AR35" s="116" t="e">
        <f t="shared" si="17"/>
        <v>#REF!</v>
      </c>
      <c r="AS35" s="116" t="e">
        <f t="shared" si="17"/>
        <v>#REF!</v>
      </c>
      <c r="AT35" s="116" t="e">
        <f t="shared" si="17"/>
        <v>#REF!</v>
      </c>
      <c r="AU35" s="116" t="e">
        <f t="shared" si="17"/>
        <v>#REF!</v>
      </c>
      <c r="AV35" s="116" t="e">
        <f t="shared" si="17"/>
        <v>#REF!</v>
      </c>
      <c r="AW35" s="116" t="e">
        <f t="shared" si="17"/>
        <v>#REF!</v>
      </c>
      <c r="AX35" s="116" t="e">
        <f t="shared" si="17"/>
        <v>#REF!</v>
      </c>
      <c r="AY35" s="116" t="e">
        <f t="shared" si="17"/>
        <v>#REF!</v>
      </c>
      <c r="AZ35" s="116" t="e">
        <f t="shared" si="17"/>
        <v>#REF!</v>
      </c>
      <c r="BA35" s="10" t="e">
        <f t="shared" si="7"/>
        <v>#REF!</v>
      </c>
      <c r="BB35" s="122" t="s">
        <v>44</v>
      </c>
    </row>
    <row r="36" spans="2:54" x14ac:dyDescent="0.4">
      <c r="B36" s="108" t="s">
        <v>43</v>
      </c>
      <c r="C36" s="32" t="s">
        <v>40</v>
      </c>
      <c r="D36" s="33">
        <v>10</v>
      </c>
      <c r="E36" s="117" t="e">
        <f>IF(E22="","0",(2*E15/$C$6)^2*0.5)</f>
        <v>#REF!</v>
      </c>
      <c r="F36" s="117" t="e">
        <f t="shared" ref="F36:AZ36" si="18">IF(F22="","0",(2*F15/$C$6)^2*0.5)</f>
        <v>#REF!</v>
      </c>
      <c r="G36" s="117" t="e">
        <f t="shared" si="18"/>
        <v>#REF!</v>
      </c>
      <c r="H36" s="117" t="e">
        <f t="shared" si="18"/>
        <v>#REF!</v>
      </c>
      <c r="I36" s="117" t="e">
        <f t="shared" si="18"/>
        <v>#REF!</v>
      </c>
      <c r="J36" s="117" t="e">
        <f t="shared" si="18"/>
        <v>#REF!</v>
      </c>
      <c r="K36" s="117" t="e">
        <f t="shared" si="18"/>
        <v>#REF!</v>
      </c>
      <c r="L36" s="117" t="e">
        <f t="shared" si="18"/>
        <v>#REF!</v>
      </c>
      <c r="M36" s="117" t="e">
        <f t="shared" si="18"/>
        <v>#REF!</v>
      </c>
      <c r="N36" s="117" t="e">
        <f t="shared" si="18"/>
        <v>#REF!</v>
      </c>
      <c r="O36" s="117" t="e">
        <f t="shared" si="18"/>
        <v>#REF!</v>
      </c>
      <c r="P36" s="117" t="e">
        <f t="shared" si="18"/>
        <v>#REF!</v>
      </c>
      <c r="Q36" s="117" t="e">
        <f t="shared" si="18"/>
        <v>#REF!</v>
      </c>
      <c r="R36" s="117" t="e">
        <f t="shared" si="18"/>
        <v>#REF!</v>
      </c>
      <c r="S36" s="117" t="e">
        <f t="shared" si="18"/>
        <v>#REF!</v>
      </c>
      <c r="T36" s="117" t="e">
        <f t="shared" si="18"/>
        <v>#REF!</v>
      </c>
      <c r="U36" s="117" t="e">
        <f t="shared" si="18"/>
        <v>#REF!</v>
      </c>
      <c r="V36" s="117" t="e">
        <f t="shared" si="18"/>
        <v>#REF!</v>
      </c>
      <c r="W36" s="117" t="e">
        <f t="shared" si="18"/>
        <v>#REF!</v>
      </c>
      <c r="X36" s="117" t="e">
        <f t="shared" si="18"/>
        <v>#REF!</v>
      </c>
      <c r="Y36" s="117" t="e">
        <f t="shared" si="18"/>
        <v>#REF!</v>
      </c>
      <c r="Z36" s="117" t="e">
        <f t="shared" si="18"/>
        <v>#REF!</v>
      </c>
      <c r="AA36" s="117" t="e">
        <f t="shared" si="18"/>
        <v>#REF!</v>
      </c>
      <c r="AB36" s="117" t="e">
        <f t="shared" si="18"/>
        <v>#REF!</v>
      </c>
      <c r="AC36" s="117" t="e">
        <f t="shared" si="18"/>
        <v>#REF!</v>
      </c>
      <c r="AD36" s="117" t="e">
        <f t="shared" si="18"/>
        <v>#REF!</v>
      </c>
      <c r="AE36" s="117" t="e">
        <f t="shared" si="18"/>
        <v>#REF!</v>
      </c>
      <c r="AF36" s="117" t="e">
        <f t="shared" si="18"/>
        <v>#REF!</v>
      </c>
      <c r="AG36" s="117" t="e">
        <f t="shared" si="18"/>
        <v>#REF!</v>
      </c>
      <c r="AH36" s="117" t="e">
        <f t="shared" si="18"/>
        <v>#REF!</v>
      </c>
      <c r="AI36" s="117" t="e">
        <f t="shared" si="18"/>
        <v>#REF!</v>
      </c>
      <c r="AJ36" s="117" t="e">
        <f t="shared" si="18"/>
        <v>#REF!</v>
      </c>
      <c r="AK36" s="117" t="e">
        <f t="shared" si="18"/>
        <v>#REF!</v>
      </c>
      <c r="AL36" s="117" t="e">
        <f t="shared" si="18"/>
        <v>#REF!</v>
      </c>
      <c r="AM36" s="117" t="e">
        <f t="shared" si="18"/>
        <v>#REF!</v>
      </c>
      <c r="AN36" s="117" t="e">
        <f t="shared" si="18"/>
        <v>#REF!</v>
      </c>
      <c r="AO36" s="117" t="e">
        <f t="shared" si="18"/>
        <v>#REF!</v>
      </c>
      <c r="AP36" s="117" t="e">
        <f t="shared" si="18"/>
        <v>#REF!</v>
      </c>
      <c r="AQ36" s="117" t="e">
        <f t="shared" si="18"/>
        <v>#REF!</v>
      </c>
      <c r="AR36" s="117" t="e">
        <f t="shared" si="18"/>
        <v>#REF!</v>
      </c>
      <c r="AS36" s="117" t="e">
        <f t="shared" si="18"/>
        <v>#REF!</v>
      </c>
      <c r="AT36" s="117" t="e">
        <f t="shared" si="18"/>
        <v>#REF!</v>
      </c>
      <c r="AU36" s="117" t="e">
        <f t="shared" si="18"/>
        <v>#REF!</v>
      </c>
      <c r="AV36" s="117" t="e">
        <f t="shared" si="18"/>
        <v>#REF!</v>
      </c>
      <c r="AW36" s="117" t="e">
        <f t="shared" si="18"/>
        <v>#REF!</v>
      </c>
      <c r="AX36" s="117" t="e">
        <f t="shared" si="18"/>
        <v>#REF!</v>
      </c>
      <c r="AY36" s="117" t="e">
        <f t="shared" si="18"/>
        <v>#REF!</v>
      </c>
      <c r="AZ36" s="117" t="str">
        <f t="shared" si="18"/>
        <v>0</v>
      </c>
      <c r="BA36" s="10" t="e">
        <f t="shared" si="7"/>
        <v>#REF!</v>
      </c>
      <c r="BB36" s="121" t="s">
        <v>43</v>
      </c>
    </row>
    <row r="37" spans="2:54" x14ac:dyDescent="0.4">
      <c r="B37" s="108" t="s">
        <v>44</v>
      </c>
      <c r="C37" s="19" t="s">
        <v>39</v>
      </c>
      <c r="D37" s="34">
        <v>10</v>
      </c>
      <c r="E37" s="116" t="e">
        <f>IF(E23="","0",(2*E15/$C$6)^2*0.5)</f>
        <v>#REF!</v>
      </c>
      <c r="F37" s="116" t="e">
        <f t="shared" ref="F37:AZ37" si="19">IF(F23="","0",(2*F15/$C$6)^2*0.5)</f>
        <v>#REF!</v>
      </c>
      <c r="G37" s="116" t="e">
        <f t="shared" si="19"/>
        <v>#REF!</v>
      </c>
      <c r="H37" s="116" t="e">
        <f t="shared" si="19"/>
        <v>#REF!</v>
      </c>
      <c r="I37" s="116" t="e">
        <f t="shared" si="19"/>
        <v>#REF!</v>
      </c>
      <c r="J37" s="116" t="e">
        <f t="shared" si="19"/>
        <v>#REF!</v>
      </c>
      <c r="K37" s="116" t="e">
        <f t="shared" si="19"/>
        <v>#REF!</v>
      </c>
      <c r="L37" s="116" t="e">
        <f t="shared" si="19"/>
        <v>#REF!</v>
      </c>
      <c r="M37" s="116" t="e">
        <f t="shared" si="19"/>
        <v>#REF!</v>
      </c>
      <c r="N37" s="116" t="e">
        <f t="shared" si="19"/>
        <v>#REF!</v>
      </c>
      <c r="O37" s="116" t="e">
        <f t="shared" si="19"/>
        <v>#REF!</v>
      </c>
      <c r="P37" s="116" t="e">
        <f t="shared" si="19"/>
        <v>#REF!</v>
      </c>
      <c r="Q37" s="116" t="e">
        <f t="shared" si="19"/>
        <v>#REF!</v>
      </c>
      <c r="R37" s="116" t="e">
        <f t="shared" si="19"/>
        <v>#REF!</v>
      </c>
      <c r="S37" s="116" t="e">
        <f t="shared" si="19"/>
        <v>#REF!</v>
      </c>
      <c r="T37" s="116" t="e">
        <f t="shared" si="19"/>
        <v>#REF!</v>
      </c>
      <c r="U37" s="116" t="e">
        <f t="shared" si="19"/>
        <v>#REF!</v>
      </c>
      <c r="V37" s="116" t="e">
        <f t="shared" si="19"/>
        <v>#REF!</v>
      </c>
      <c r="W37" s="116" t="e">
        <f t="shared" si="19"/>
        <v>#REF!</v>
      </c>
      <c r="X37" s="116" t="e">
        <f t="shared" si="19"/>
        <v>#REF!</v>
      </c>
      <c r="Y37" s="116" t="e">
        <f t="shared" si="19"/>
        <v>#REF!</v>
      </c>
      <c r="Z37" s="116" t="e">
        <f t="shared" si="19"/>
        <v>#REF!</v>
      </c>
      <c r="AA37" s="116" t="e">
        <f t="shared" si="19"/>
        <v>#REF!</v>
      </c>
      <c r="AB37" s="116" t="e">
        <f t="shared" si="19"/>
        <v>#REF!</v>
      </c>
      <c r="AC37" s="116" t="e">
        <f t="shared" si="19"/>
        <v>#REF!</v>
      </c>
      <c r="AD37" s="116" t="e">
        <f t="shared" si="19"/>
        <v>#REF!</v>
      </c>
      <c r="AE37" s="116" t="e">
        <f t="shared" si="19"/>
        <v>#REF!</v>
      </c>
      <c r="AF37" s="116" t="e">
        <f t="shared" si="19"/>
        <v>#REF!</v>
      </c>
      <c r="AG37" s="116" t="e">
        <f t="shared" si="19"/>
        <v>#REF!</v>
      </c>
      <c r="AH37" s="116" t="e">
        <f t="shared" si="19"/>
        <v>#REF!</v>
      </c>
      <c r="AI37" s="116" t="e">
        <f t="shared" si="19"/>
        <v>#REF!</v>
      </c>
      <c r="AJ37" s="116" t="e">
        <f t="shared" si="19"/>
        <v>#REF!</v>
      </c>
      <c r="AK37" s="116" t="e">
        <f t="shared" si="19"/>
        <v>#REF!</v>
      </c>
      <c r="AL37" s="116" t="e">
        <f t="shared" si="19"/>
        <v>#REF!</v>
      </c>
      <c r="AM37" s="116" t="e">
        <f t="shared" si="19"/>
        <v>#REF!</v>
      </c>
      <c r="AN37" s="116" t="e">
        <f t="shared" si="19"/>
        <v>#REF!</v>
      </c>
      <c r="AO37" s="116" t="e">
        <f t="shared" si="19"/>
        <v>#REF!</v>
      </c>
      <c r="AP37" s="116" t="e">
        <f t="shared" si="19"/>
        <v>#REF!</v>
      </c>
      <c r="AQ37" s="116" t="e">
        <f t="shared" si="19"/>
        <v>#REF!</v>
      </c>
      <c r="AR37" s="116" t="e">
        <f t="shared" si="19"/>
        <v>#REF!</v>
      </c>
      <c r="AS37" s="116" t="e">
        <f t="shared" si="19"/>
        <v>#REF!</v>
      </c>
      <c r="AT37" s="116" t="e">
        <f t="shared" si="19"/>
        <v>#REF!</v>
      </c>
      <c r="AU37" s="116" t="e">
        <f t="shared" si="19"/>
        <v>#REF!</v>
      </c>
      <c r="AV37" s="116" t="e">
        <f t="shared" si="19"/>
        <v>#REF!</v>
      </c>
      <c r="AW37" s="116" t="e">
        <f t="shared" si="19"/>
        <v>#REF!</v>
      </c>
      <c r="AX37" s="116" t="e">
        <f t="shared" si="19"/>
        <v>#REF!</v>
      </c>
      <c r="AY37" s="116" t="e">
        <f t="shared" si="19"/>
        <v>#REF!</v>
      </c>
      <c r="AZ37" s="116" t="e">
        <f t="shared" si="19"/>
        <v>#REF!</v>
      </c>
      <c r="BA37" s="10" t="e">
        <f t="shared" si="7"/>
        <v>#REF!</v>
      </c>
      <c r="BB37" s="121" t="s">
        <v>44</v>
      </c>
    </row>
    <row r="38" spans="2:54" x14ac:dyDescent="0.4">
      <c r="B38" s="109" t="s">
        <v>43</v>
      </c>
      <c r="C38" s="32" t="s">
        <v>40</v>
      </c>
      <c r="D38" s="33">
        <v>11</v>
      </c>
      <c r="E38" s="117" t="e">
        <f>IF(E22="","0",(2*E16/$C$6)^2*0.5)</f>
        <v>#REF!</v>
      </c>
      <c r="F38" s="117" t="e">
        <f t="shared" ref="F38:AZ38" si="20">IF(F22="","0",(2*F16/$C$6)^2*0.5)</f>
        <v>#REF!</v>
      </c>
      <c r="G38" s="117" t="e">
        <f t="shared" si="20"/>
        <v>#REF!</v>
      </c>
      <c r="H38" s="117" t="e">
        <f t="shared" si="20"/>
        <v>#REF!</v>
      </c>
      <c r="I38" s="117" t="e">
        <f t="shared" si="20"/>
        <v>#REF!</v>
      </c>
      <c r="J38" s="117" t="e">
        <f t="shared" si="20"/>
        <v>#REF!</v>
      </c>
      <c r="K38" s="117" t="e">
        <f t="shared" si="20"/>
        <v>#REF!</v>
      </c>
      <c r="L38" s="117" t="e">
        <f t="shared" si="20"/>
        <v>#REF!</v>
      </c>
      <c r="M38" s="117" t="e">
        <f t="shared" si="20"/>
        <v>#REF!</v>
      </c>
      <c r="N38" s="117" t="e">
        <f t="shared" si="20"/>
        <v>#REF!</v>
      </c>
      <c r="O38" s="117" t="e">
        <f t="shared" si="20"/>
        <v>#REF!</v>
      </c>
      <c r="P38" s="117" t="e">
        <f t="shared" si="20"/>
        <v>#REF!</v>
      </c>
      <c r="Q38" s="117" t="e">
        <f t="shared" si="20"/>
        <v>#REF!</v>
      </c>
      <c r="R38" s="117" t="e">
        <f t="shared" si="20"/>
        <v>#REF!</v>
      </c>
      <c r="S38" s="117" t="e">
        <f t="shared" si="20"/>
        <v>#REF!</v>
      </c>
      <c r="T38" s="117" t="e">
        <f t="shared" si="20"/>
        <v>#REF!</v>
      </c>
      <c r="U38" s="117" t="e">
        <f t="shared" si="20"/>
        <v>#REF!</v>
      </c>
      <c r="V38" s="117" t="e">
        <f t="shared" si="20"/>
        <v>#REF!</v>
      </c>
      <c r="W38" s="117" t="e">
        <f t="shared" si="20"/>
        <v>#REF!</v>
      </c>
      <c r="X38" s="117" t="e">
        <f t="shared" si="20"/>
        <v>#REF!</v>
      </c>
      <c r="Y38" s="117" t="e">
        <f t="shared" si="20"/>
        <v>#REF!</v>
      </c>
      <c r="Z38" s="117" t="e">
        <f t="shared" si="20"/>
        <v>#REF!</v>
      </c>
      <c r="AA38" s="117" t="e">
        <f t="shared" si="20"/>
        <v>#REF!</v>
      </c>
      <c r="AB38" s="117" t="e">
        <f t="shared" si="20"/>
        <v>#REF!</v>
      </c>
      <c r="AC38" s="117" t="e">
        <f t="shared" si="20"/>
        <v>#REF!</v>
      </c>
      <c r="AD38" s="117" t="e">
        <f t="shared" si="20"/>
        <v>#REF!</v>
      </c>
      <c r="AE38" s="117" t="e">
        <f t="shared" si="20"/>
        <v>#REF!</v>
      </c>
      <c r="AF38" s="117" t="e">
        <f t="shared" si="20"/>
        <v>#REF!</v>
      </c>
      <c r="AG38" s="117" t="e">
        <f t="shared" si="20"/>
        <v>#REF!</v>
      </c>
      <c r="AH38" s="117" t="e">
        <f t="shared" si="20"/>
        <v>#REF!</v>
      </c>
      <c r="AI38" s="117" t="e">
        <f t="shared" si="20"/>
        <v>#REF!</v>
      </c>
      <c r="AJ38" s="117" t="e">
        <f t="shared" si="20"/>
        <v>#REF!</v>
      </c>
      <c r="AK38" s="117" t="e">
        <f t="shared" si="20"/>
        <v>#REF!</v>
      </c>
      <c r="AL38" s="117" t="e">
        <f t="shared" si="20"/>
        <v>#REF!</v>
      </c>
      <c r="AM38" s="117" t="e">
        <f t="shared" si="20"/>
        <v>#REF!</v>
      </c>
      <c r="AN38" s="117" t="e">
        <f t="shared" si="20"/>
        <v>#REF!</v>
      </c>
      <c r="AO38" s="117" t="e">
        <f t="shared" si="20"/>
        <v>#REF!</v>
      </c>
      <c r="AP38" s="117" t="e">
        <f t="shared" si="20"/>
        <v>#REF!</v>
      </c>
      <c r="AQ38" s="117" t="e">
        <f t="shared" si="20"/>
        <v>#REF!</v>
      </c>
      <c r="AR38" s="117" t="e">
        <f t="shared" si="20"/>
        <v>#REF!</v>
      </c>
      <c r="AS38" s="117" t="e">
        <f t="shared" si="20"/>
        <v>#REF!</v>
      </c>
      <c r="AT38" s="117" t="e">
        <f t="shared" si="20"/>
        <v>#REF!</v>
      </c>
      <c r="AU38" s="117" t="e">
        <f t="shared" si="20"/>
        <v>#REF!</v>
      </c>
      <c r="AV38" s="117" t="e">
        <f t="shared" si="20"/>
        <v>#REF!</v>
      </c>
      <c r="AW38" s="117" t="e">
        <f t="shared" si="20"/>
        <v>#REF!</v>
      </c>
      <c r="AX38" s="117" t="e">
        <f t="shared" si="20"/>
        <v>#REF!</v>
      </c>
      <c r="AY38" s="117" t="e">
        <f t="shared" si="20"/>
        <v>#REF!</v>
      </c>
      <c r="AZ38" s="117" t="str">
        <f t="shared" si="20"/>
        <v>0</v>
      </c>
      <c r="BA38" s="10" t="e">
        <f t="shared" si="7"/>
        <v>#REF!</v>
      </c>
      <c r="BB38" s="122" t="s">
        <v>43</v>
      </c>
    </row>
    <row r="39" spans="2:54" x14ac:dyDescent="0.4">
      <c r="B39" s="109" t="s">
        <v>44</v>
      </c>
      <c r="C39" s="19" t="s">
        <v>39</v>
      </c>
      <c r="D39" s="34">
        <v>11</v>
      </c>
      <c r="E39" s="116" t="e">
        <f>IF(E23="","0",(2*E16/$C$6)^2*0.5)</f>
        <v>#REF!</v>
      </c>
      <c r="F39" s="116" t="e">
        <f t="shared" ref="F39:AZ39" si="21">IF(F23="","0",(2*F16/$C$6)^2*0.5)</f>
        <v>#REF!</v>
      </c>
      <c r="G39" s="116" t="e">
        <f t="shared" si="21"/>
        <v>#REF!</v>
      </c>
      <c r="H39" s="116" t="e">
        <f t="shared" si="21"/>
        <v>#REF!</v>
      </c>
      <c r="I39" s="116" t="e">
        <f t="shared" si="21"/>
        <v>#REF!</v>
      </c>
      <c r="J39" s="116" t="e">
        <f t="shared" si="21"/>
        <v>#REF!</v>
      </c>
      <c r="K39" s="116" t="e">
        <f t="shared" si="21"/>
        <v>#REF!</v>
      </c>
      <c r="L39" s="116" t="e">
        <f t="shared" si="21"/>
        <v>#REF!</v>
      </c>
      <c r="M39" s="116" t="e">
        <f t="shared" si="21"/>
        <v>#REF!</v>
      </c>
      <c r="N39" s="116" t="e">
        <f t="shared" si="21"/>
        <v>#REF!</v>
      </c>
      <c r="O39" s="116" t="e">
        <f t="shared" si="21"/>
        <v>#REF!</v>
      </c>
      <c r="P39" s="116" t="e">
        <f t="shared" si="21"/>
        <v>#REF!</v>
      </c>
      <c r="Q39" s="116" t="e">
        <f t="shared" si="21"/>
        <v>#REF!</v>
      </c>
      <c r="R39" s="116" t="e">
        <f t="shared" si="21"/>
        <v>#REF!</v>
      </c>
      <c r="S39" s="116" t="e">
        <f t="shared" si="21"/>
        <v>#REF!</v>
      </c>
      <c r="T39" s="116" t="e">
        <f t="shared" si="21"/>
        <v>#REF!</v>
      </c>
      <c r="U39" s="116" t="e">
        <f t="shared" si="21"/>
        <v>#REF!</v>
      </c>
      <c r="V39" s="116" t="e">
        <f t="shared" si="21"/>
        <v>#REF!</v>
      </c>
      <c r="W39" s="116" t="e">
        <f t="shared" si="21"/>
        <v>#REF!</v>
      </c>
      <c r="X39" s="116" t="e">
        <f t="shared" si="21"/>
        <v>#REF!</v>
      </c>
      <c r="Y39" s="116" t="e">
        <f t="shared" si="21"/>
        <v>#REF!</v>
      </c>
      <c r="Z39" s="116" t="e">
        <f t="shared" si="21"/>
        <v>#REF!</v>
      </c>
      <c r="AA39" s="116" t="e">
        <f t="shared" si="21"/>
        <v>#REF!</v>
      </c>
      <c r="AB39" s="116" t="e">
        <f t="shared" si="21"/>
        <v>#REF!</v>
      </c>
      <c r="AC39" s="116" t="e">
        <f t="shared" si="21"/>
        <v>#REF!</v>
      </c>
      <c r="AD39" s="116" t="e">
        <f t="shared" si="21"/>
        <v>#REF!</v>
      </c>
      <c r="AE39" s="116" t="e">
        <f t="shared" si="21"/>
        <v>#REF!</v>
      </c>
      <c r="AF39" s="116" t="e">
        <f t="shared" si="21"/>
        <v>#REF!</v>
      </c>
      <c r="AG39" s="116" t="e">
        <f t="shared" si="21"/>
        <v>#REF!</v>
      </c>
      <c r="AH39" s="116" t="e">
        <f t="shared" si="21"/>
        <v>#REF!</v>
      </c>
      <c r="AI39" s="116" t="e">
        <f t="shared" si="21"/>
        <v>#REF!</v>
      </c>
      <c r="AJ39" s="116" t="e">
        <f t="shared" si="21"/>
        <v>#REF!</v>
      </c>
      <c r="AK39" s="116" t="e">
        <f t="shared" si="21"/>
        <v>#REF!</v>
      </c>
      <c r="AL39" s="116" t="e">
        <f t="shared" si="21"/>
        <v>#REF!</v>
      </c>
      <c r="AM39" s="116" t="e">
        <f t="shared" si="21"/>
        <v>#REF!</v>
      </c>
      <c r="AN39" s="116" t="e">
        <f t="shared" si="21"/>
        <v>#REF!</v>
      </c>
      <c r="AO39" s="116" t="e">
        <f t="shared" si="21"/>
        <v>#REF!</v>
      </c>
      <c r="AP39" s="116" t="e">
        <f t="shared" si="21"/>
        <v>#REF!</v>
      </c>
      <c r="AQ39" s="116" t="e">
        <f t="shared" si="21"/>
        <v>#REF!</v>
      </c>
      <c r="AR39" s="116" t="e">
        <f t="shared" si="21"/>
        <v>#REF!</v>
      </c>
      <c r="AS39" s="116" t="e">
        <f t="shared" si="21"/>
        <v>#REF!</v>
      </c>
      <c r="AT39" s="116" t="e">
        <f t="shared" si="21"/>
        <v>#REF!</v>
      </c>
      <c r="AU39" s="116" t="e">
        <f t="shared" si="21"/>
        <v>#REF!</v>
      </c>
      <c r="AV39" s="116" t="e">
        <f t="shared" si="21"/>
        <v>#REF!</v>
      </c>
      <c r="AW39" s="116" t="e">
        <f t="shared" si="21"/>
        <v>#REF!</v>
      </c>
      <c r="AX39" s="116" t="e">
        <f t="shared" si="21"/>
        <v>#REF!</v>
      </c>
      <c r="AY39" s="116" t="e">
        <f t="shared" si="21"/>
        <v>#REF!</v>
      </c>
      <c r="AZ39" s="116" t="e">
        <f t="shared" si="21"/>
        <v>#REF!</v>
      </c>
      <c r="BA39" s="10" t="e">
        <f t="shared" si="7"/>
        <v>#REF!</v>
      </c>
      <c r="BB39" s="122" t="s">
        <v>44</v>
      </c>
    </row>
    <row r="40" spans="2:54" x14ac:dyDescent="0.4">
      <c r="B40" s="108" t="s">
        <v>43</v>
      </c>
      <c r="C40" s="32" t="s">
        <v>40</v>
      </c>
      <c r="D40" s="33">
        <v>12</v>
      </c>
      <c r="E40" s="117" t="e">
        <f>IF(E22="","0",(2*E17/$C$6)^2*0.5)</f>
        <v>#REF!</v>
      </c>
      <c r="F40" s="117" t="e">
        <f t="shared" ref="F40:AZ40" si="22">IF(F22="","0",(2*F17/$C$6)^2*0.5)</f>
        <v>#REF!</v>
      </c>
      <c r="G40" s="117" t="e">
        <f t="shared" si="22"/>
        <v>#REF!</v>
      </c>
      <c r="H40" s="117" t="e">
        <f t="shared" si="22"/>
        <v>#REF!</v>
      </c>
      <c r="I40" s="117" t="e">
        <f t="shared" si="22"/>
        <v>#REF!</v>
      </c>
      <c r="J40" s="117" t="e">
        <f t="shared" si="22"/>
        <v>#REF!</v>
      </c>
      <c r="K40" s="117" t="e">
        <f t="shared" si="22"/>
        <v>#REF!</v>
      </c>
      <c r="L40" s="117" t="e">
        <f t="shared" si="22"/>
        <v>#REF!</v>
      </c>
      <c r="M40" s="117" t="e">
        <f t="shared" si="22"/>
        <v>#REF!</v>
      </c>
      <c r="N40" s="117" t="e">
        <f t="shared" si="22"/>
        <v>#REF!</v>
      </c>
      <c r="O40" s="117" t="e">
        <f t="shared" si="22"/>
        <v>#REF!</v>
      </c>
      <c r="P40" s="117" t="e">
        <f t="shared" si="22"/>
        <v>#REF!</v>
      </c>
      <c r="Q40" s="117" t="e">
        <f t="shared" si="22"/>
        <v>#REF!</v>
      </c>
      <c r="R40" s="117" t="e">
        <f t="shared" si="22"/>
        <v>#REF!</v>
      </c>
      <c r="S40" s="117" t="e">
        <f t="shared" si="22"/>
        <v>#REF!</v>
      </c>
      <c r="T40" s="117" t="e">
        <f t="shared" si="22"/>
        <v>#REF!</v>
      </c>
      <c r="U40" s="117" t="e">
        <f t="shared" si="22"/>
        <v>#REF!</v>
      </c>
      <c r="V40" s="117" t="e">
        <f t="shared" si="22"/>
        <v>#REF!</v>
      </c>
      <c r="W40" s="117" t="e">
        <f t="shared" si="22"/>
        <v>#REF!</v>
      </c>
      <c r="X40" s="117" t="e">
        <f t="shared" si="22"/>
        <v>#REF!</v>
      </c>
      <c r="Y40" s="117" t="e">
        <f t="shared" si="22"/>
        <v>#REF!</v>
      </c>
      <c r="Z40" s="117" t="e">
        <f t="shared" si="22"/>
        <v>#REF!</v>
      </c>
      <c r="AA40" s="117" t="e">
        <f t="shared" si="22"/>
        <v>#REF!</v>
      </c>
      <c r="AB40" s="117" t="e">
        <f t="shared" si="22"/>
        <v>#REF!</v>
      </c>
      <c r="AC40" s="117" t="e">
        <f t="shared" si="22"/>
        <v>#REF!</v>
      </c>
      <c r="AD40" s="117" t="e">
        <f t="shared" si="22"/>
        <v>#REF!</v>
      </c>
      <c r="AE40" s="117" t="e">
        <f t="shared" si="22"/>
        <v>#REF!</v>
      </c>
      <c r="AF40" s="117" t="e">
        <f t="shared" si="22"/>
        <v>#REF!</v>
      </c>
      <c r="AG40" s="117" t="e">
        <f t="shared" si="22"/>
        <v>#REF!</v>
      </c>
      <c r="AH40" s="117" t="e">
        <f t="shared" si="22"/>
        <v>#REF!</v>
      </c>
      <c r="AI40" s="117" t="e">
        <f t="shared" si="22"/>
        <v>#REF!</v>
      </c>
      <c r="AJ40" s="117" t="e">
        <f t="shared" si="22"/>
        <v>#REF!</v>
      </c>
      <c r="AK40" s="117" t="e">
        <f t="shared" si="22"/>
        <v>#REF!</v>
      </c>
      <c r="AL40" s="117" t="e">
        <f t="shared" si="22"/>
        <v>#REF!</v>
      </c>
      <c r="AM40" s="117" t="e">
        <f t="shared" si="22"/>
        <v>#REF!</v>
      </c>
      <c r="AN40" s="117" t="e">
        <f t="shared" si="22"/>
        <v>#REF!</v>
      </c>
      <c r="AO40" s="117" t="e">
        <f t="shared" si="22"/>
        <v>#REF!</v>
      </c>
      <c r="AP40" s="117" t="e">
        <f t="shared" si="22"/>
        <v>#REF!</v>
      </c>
      <c r="AQ40" s="117" t="e">
        <f t="shared" si="22"/>
        <v>#REF!</v>
      </c>
      <c r="AR40" s="117" t="e">
        <f t="shared" si="22"/>
        <v>#REF!</v>
      </c>
      <c r="AS40" s="117" t="e">
        <f t="shared" si="22"/>
        <v>#REF!</v>
      </c>
      <c r="AT40" s="117" t="e">
        <f t="shared" si="22"/>
        <v>#REF!</v>
      </c>
      <c r="AU40" s="117" t="e">
        <f t="shared" si="22"/>
        <v>#REF!</v>
      </c>
      <c r="AV40" s="117" t="e">
        <f t="shared" si="22"/>
        <v>#REF!</v>
      </c>
      <c r="AW40" s="117" t="e">
        <f t="shared" si="22"/>
        <v>#REF!</v>
      </c>
      <c r="AX40" s="117" t="e">
        <f t="shared" si="22"/>
        <v>#REF!</v>
      </c>
      <c r="AY40" s="117" t="e">
        <f t="shared" si="22"/>
        <v>#REF!</v>
      </c>
      <c r="AZ40" s="117" t="str">
        <f t="shared" si="22"/>
        <v>0</v>
      </c>
      <c r="BA40" s="10" t="e">
        <f t="shared" si="7"/>
        <v>#REF!</v>
      </c>
      <c r="BB40" s="121" t="s">
        <v>43</v>
      </c>
    </row>
    <row r="41" spans="2:54" x14ac:dyDescent="0.4">
      <c r="B41" s="108" t="s">
        <v>44</v>
      </c>
      <c r="C41" s="19" t="s">
        <v>39</v>
      </c>
      <c r="D41" s="34">
        <v>12</v>
      </c>
      <c r="E41" s="116" t="e">
        <f>IF(E23="","0",(2*E17/$C$6)^2*0.5)</f>
        <v>#REF!</v>
      </c>
      <c r="F41" s="116" t="e">
        <f t="shared" ref="F41:AZ41" si="23">IF(F23="","0",(2*F17/$C$6)^2*0.5)</f>
        <v>#REF!</v>
      </c>
      <c r="G41" s="116" t="e">
        <f t="shared" si="23"/>
        <v>#REF!</v>
      </c>
      <c r="H41" s="116" t="e">
        <f t="shared" si="23"/>
        <v>#REF!</v>
      </c>
      <c r="I41" s="116" t="e">
        <f t="shared" si="23"/>
        <v>#REF!</v>
      </c>
      <c r="J41" s="116" t="e">
        <f t="shared" si="23"/>
        <v>#REF!</v>
      </c>
      <c r="K41" s="116" t="e">
        <f t="shared" si="23"/>
        <v>#REF!</v>
      </c>
      <c r="L41" s="116" t="e">
        <f t="shared" si="23"/>
        <v>#REF!</v>
      </c>
      <c r="M41" s="116" t="e">
        <f t="shared" si="23"/>
        <v>#REF!</v>
      </c>
      <c r="N41" s="116" t="e">
        <f t="shared" si="23"/>
        <v>#REF!</v>
      </c>
      <c r="O41" s="116" t="e">
        <f t="shared" si="23"/>
        <v>#REF!</v>
      </c>
      <c r="P41" s="116" t="e">
        <f t="shared" si="23"/>
        <v>#REF!</v>
      </c>
      <c r="Q41" s="116" t="e">
        <f t="shared" si="23"/>
        <v>#REF!</v>
      </c>
      <c r="R41" s="116" t="e">
        <f t="shared" si="23"/>
        <v>#REF!</v>
      </c>
      <c r="S41" s="116" t="e">
        <f t="shared" si="23"/>
        <v>#REF!</v>
      </c>
      <c r="T41" s="116" t="e">
        <f t="shared" si="23"/>
        <v>#REF!</v>
      </c>
      <c r="U41" s="116" t="e">
        <f t="shared" si="23"/>
        <v>#REF!</v>
      </c>
      <c r="V41" s="116" t="e">
        <f t="shared" si="23"/>
        <v>#REF!</v>
      </c>
      <c r="W41" s="116" t="e">
        <f t="shared" si="23"/>
        <v>#REF!</v>
      </c>
      <c r="X41" s="116" t="e">
        <f t="shared" si="23"/>
        <v>#REF!</v>
      </c>
      <c r="Y41" s="116" t="e">
        <f t="shared" si="23"/>
        <v>#REF!</v>
      </c>
      <c r="Z41" s="116" t="e">
        <f t="shared" si="23"/>
        <v>#REF!</v>
      </c>
      <c r="AA41" s="116" t="e">
        <f t="shared" si="23"/>
        <v>#REF!</v>
      </c>
      <c r="AB41" s="116" t="e">
        <f t="shared" si="23"/>
        <v>#REF!</v>
      </c>
      <c r="AC41" s="116" t="e">
        <f t="shared" si="23"/>
        <v>#REF!</v>
      </c>
      <c r="AD41" s="116" t="e">
        <f t="shared" si="23"/>
        <v>#REF!</v>
      </c>
      <c r="AE41" s="116" t="e">
        <f t="shared" si="23"/>
        <v>#REF!</v>
      </c>
      <c r="AF41" s="116" t="e">
        <f t="shared" si="23"/>
        <v>#REF!</v>
      </c>
      <c r="AG41" s="116" t="e">
        <f t="shared" si="23"/>
        <v>#REF!</v>
      </c>
      <c r="AH41" s="116" t="e">
        <f t="shared" si="23"/>
        <v>#REF!</v>
      </c>
      <c r="AI41" s="116" t="e">
        <f t="shared" si="23"/>
        <v>#REF!</v>
      </c>
      <c r="AJ41" s="116" t="e">
        <f t="shared" si="23"/>
        <v>#REF!</v>
      </c>
      <c r="AK41" s="116" t="e">
        <f t="shared" si="23"/>
        <v>#REF!</v>
      </c>
      <c r="AL41" s="116" t="e">
        <f t="shared" si="23"/>
        <v>#REF!</v>
      </c>
      <c r="AM41" s="116" t="e">
        <f t="shared" si="23"/>
        <v>#REF!</v>
      </c>
      <c r="AN41" s="116" t="e">
        <f t="shared" si="23"/>
        <v>#REF!</v>
      </c>
      <c r="AO41" s="116" t="e">
        <f t="shared" si="23"/>
        <v>#REF!</v>
      </c>
      <c r="AP41" s="116" t="e">
        <f t="shared" si="23"/>
        <v>#REF!</v>
      </c>
      <c r="AQ41" s="116" t="e">
        <f t="shared" si="23"/>
        <v>#REF!</v>
      </c>
      <c r="AR41" s="116" t="e">
        <f t="shared" si="23"/>
        <v>#REF!</v>
      </c>
      <c r="AS41" s="116" t="e">
        <f t="shared" si="23"/>
        <v>#REF!</v>
      </c>
      <c r="AT41" s="116" t="e">
        <f t="shared" si="23"/>
        <v>#REF!</v>
      </c>
      <c r="AU41" s="116" t="e">
        <f t="shared" si="23"/>
        <v>#REF!</v>
      </c>
      <c r="AV41" s="116" t="e">
        <f t="shared" si="23"/>
        <v>#REF!</v>
      </c>
      <c r="AW41" s="116" t="e">
        <f t="shared" si="23"/>
        <v>#REF!</v>
      </c>
      <c r="AX41" s="116" t="e">
        <f t="shared" si="23"/>
        <v>#REF!</v>
      </c>
      <c r="AY41" s="116" t="e">
        <f t="shared" si="23"/>
        <v>#REF!</v>
      </c>
      <c r="AZ41" s="116" t="e">
        <f t="shared" si="23"/>
        <v>#REF!</v>
      </c>
      <c r="BA41" s="10" t="e">
        <f t="shared" si="7"/>
        <v>#REF!</v>
      </c>
      <c r="BB41" s="121" t="s">
        <v>44</v>
      </c>
    </row>
    <row r="42" spans="2:54" x14ac:dyDescent="0.4">
      <c r="B42" s="109" t="s">
        <v>43</v>
      </c>
      <c r="C42" s="32" t="s">
        <v>40</v>
      </c>
      <c r="D42" s="33">
        <v>1</v>
      </c>
      <c r="E42" s="117" t="e">
        <f>IF(E22="","0",(2*E18/$C$6)^2*0.5)</f>
        <v>#REF!</v>
      </c>
      <c r="F42" s="117" t="e">
        <f t="shared" ref="F42:AZ42" si="24">IF(F22="","0",(2*F18/$C$6)^2*0.5)</f>
        <v>#REF!</v>
      </c>
      <c r="G42" s="117" t="e">
        <f t="shared" si="24"/>
        <v>#REF!</v>
      </c>
      <c r="H42" s="117" t="e">
        <f t="shared" si="24"/>
        <v>#REF!</v>
      </c>
      <c r="I42" s="117" t="e">
        <f t="shared" si="24"/>
        <v>#REF!</v>
      </c>
      <c r="J42" s="117" t="e">
        <f t="shared" si="24"/>
        <v>#REF!</v>
      </c>
      <c r="K42" s="117" t="e">
        <f t="shared" si="24"/>
        <v>#REF!</v>
      </c>
      <c r="L42" s="117" t="e">
        <f t="shared" si="24"/>
        <v>#REF!</v>
      </c>
      <c r="M42" s="117" t="e">
        <f t="shared" si="24"/>
        <v>#REF!</v>
      </c>
      <c r="N42" s="117" t="e">
        <f t="shared" si="24"/>
        <v>#REF!</v>
      </c>
      <c r="O42" s="117" t="e">
        <f t="shared" si="24"/>
        <v>#REF!</v>
      </c>
      <c r="P42" s="117" t="e">
        <f t="shared" si="24"/>
        <v>#REF!</v>
      </c>
      <c r="Q42" s="117" t="e">
        <f t="shared" si="24"/>
        <v>#REF!</v>
      </c>
      <c r="R42" s="117" t="e">
        <f t="shared" si="24"/>
        <v>#REF!</v>
      </c>
      <c r="S42" s="117" t="e">
        <f t="shared" si="24"/>
        <v>#REF!</v>
      </c>
      <c r="T42" s="117" t="e">
        <f t="shared" si="24"/>
        <v>#REF!</v>
      </c>
      <c r="U42" s="117" t="e">
        <f t="shared" si="24"/>
        <v>#REF!</v>
      </c>
      <c r="V42" s="117" t="e">
        <f t="shared" si="24"/>
        <v>#REF!</v>
      </c>
      <c r="W42" s="117" t="e">
        <f t="shared" si="24"/>
        <v>#REF!</v>
      </c>
      <c r="X42" s="117" t="e">
        <f t="shared" si="24"/>
        <v>#REF!</v>
      </c>
      <c r="Y42" s="117" t="e">
        <f t="shared" si="24"/>
        <v>#REF!</v>
      </c>
      <c r="Z42" s="117" t="e">
        <f t="shared" si="24"/>
        <v>#REF!</v>
      </c>
      <c r="AA42" s="117" t="e">
        <f t="shared" si="24"/>
        <v>#REF!</v>
      </c>
      <c r="AB42" s="117" t="e">
        <f t="shared" si="24"/>
        <v>#REF!</v>
      </c>
      <c r="AC42" s="117" t="e">
        <f t="shared" si="24"/>
        <v>#REF!</v>
      </c>
      <c r="AD42" s="117" t="e">
        <f t="shared" si="24"/>
        <v>#REF!</v>
      </c>
      <c r="AE42" s="117" t="e">
        <f t="shared" si="24"/>
        <v>#REF!</v>
      </c>
      <c r="AF42" s="117" t="e">
        <f t="shared" si="24"/>
        <v>#REF!</v>
      </c>
      <c r="AG42" s="117" t="e">
        <f t="shared" si="24"/>
        <v>#REF!</v>
      </c>
      <c r="AH42" s="117" t="e">
        <f t="shared" si="24"/>
        <v>#REF!</v>
      </c>
      <c r="AI42" s="117" t="e">
        <f t="shared" si="24"/>
        <v>#REF!</v>
      </c>
      <c r="AJ42" s="117" t="e">
        <f t="shared" si="24"/>
        <v>#REF!</v>
      </c>
      <c r="AK42" s="117" t="e">
        <f t="shared" si="24"/>
        <v>#REF!</v>
      </c>
      <c r="AL42" s="117" t="e">
        <f t="shared" si="24"/>
        <v>#REF!</v>
      </c>
      <c r="AM42" s="117" t="e">
        <f t="shared" si="24"/>
        <v>#REF!</v>
      </c>
      <c r="AN42" s="117" t="e">
        <f t="shared" si="24"/>
        <v>#REF!</v>
      </c>
      <c r="AO42" s="117" t="e">
        <f t="shared" si="24"/>
        <v>#REF!</v>
      </c>
      <c r="AP42" s="117" t="e">
        <f t="shared" si="24"/>
        <v>#REF!</v>
      </c>
      <c r="AQ42" s="117" t="e">
        <f t="shared" si="24"/>
        <v>#REF!</v>
      </c>
      <c r="AR42" s="117" t="e">
        <f t="shared" si="24"/>
        <v>#REF!</v>
      </c>
      <c r="AS42" s="117" t="e">
        <f t="shared" si="24"/>
        <v>#REF!</v>
      </c>
      <c r="AT42" s="117" t="e">
        <f t="shared" si="24"/>
        <v>#REF!</v>
      </c>
      <c r="AU42" s="117" t="e">
        <f t="shared" si="24"/>
        <v>#REF!</v>
      </c>
      <c r="AV42" s="117" t="e">
        <f t="shared" si="24"/>
        <v>#REF!</v>
      </c>
      <c r="AW42" s="117" t="e">
        <f t="shared" si="24"/>
        <v>#REF!</v>
      </c>
      <c r="AX42" s="117" t="e">
        <f t="shared" si="24"/>
        <v>#REF!</v>
      </c>
      <c r="AY42" s="117" t="e">
        <f t="shared" si="24"/>
        <v>#REF!</v>
      </c>
      <c r="AZ42" s="117" t="str">
        <f t="shared" si="24"/>
        <v>0</v>
      </c>
      <c r="BA42" s="10" t="e">
        <f t="shared" si="7"/>
        <v>#REF!</v>
      </c>
      <c r="BB42" s="122" t="s">
        <v>43</v>
      </c>
    </row>
    <row r="43" spans="2:54" x14ac:dyDescent="0.4">
      <c r="B43" s="109" t="s">
        <v>44</v>
      </c>
      <c r="C43" s="19" t="s">
        <v>39</v>
      </c>
      <c r="D43" s="34">
        <v>1</v>
      </c>
      <c r="E43" s="116" t="e">
        <f>IF(E23="","0",(2*E18/$C$6)^2*0.5)</f>
        <v>#REF!</v>
      </c>
      <c r="F43" s="116" t="e">
        <f t="shared" ref="F43:AZ43" si="25">IF(F23="","0",(2*F18/$C$6)^2*0.5)</f>
        <v>#REF!</v>
      </c>
      <c r="G43" s="116" t="e">
        <f t="shared" si="25"/>
        <v>#REF!</v>
      </c>
      <c r="H43" s="116" t="e">
        <f t="shared" si="25"/>
        <v>#REF!</v>
      </c>
      <c r="I43" s="116" t="e">
        <f t="shared" si="25"/>
        <v>#REF!</v>
      </c>
      <c r="J43" s="116" t="e">
        <f t="shared" si="25"/>
        <v>#REF!</v>
      </c>
      <c r="K43" s="116" t="e">
        <f t="shared" si="25"/>
        <v>#REF!</v>
      </c>
      <c r="L43" s="116" t="e">
        <f t="shared" si="25"/>
        <v>#REF!</v>
      </c>
      <c r="M43" s="116" t="e">
        <f t="shared" si="25"/>
        <v>#REF!</v>
      </c>
      <c r="N43" s="116" t="e">
        <f t="shared" si="25"/>
        <v>#REF!</v>
      </c>
      <c r="O43" s="116" t="e">
        <f t="shared" si="25"/>
        <v>#REF!</v>
      </c>
      <c r="P43" s="116" t="e">
        <f t="shared" si="25"/>
        <v>#REF!</v>
      </c>
      <c r="Q43" s="116" t="e">
        <f t="shared" si="25"/>
        <v>#REF!</v>
      </c>
      <c r="R43" s="116" t="e">
        <f t="shared" si="25"/>
        <v>#REF!</v>
      </c>
      <c r="S43" s="116" t="e">
        <f t="shared" si="25"/>
        <v>#REF!</v>
      </c>
      <c r="T43" s="116" t="e">
        <f t="shared" si="25"/>
        <v>#REF!</v>
      </c>
      <c r="U43" s="116" t="e">
        <f t="shared" si="25"/>
        <v>#REF!</v>
      </c>
      <c r="V43" s="116" t="e">
        <f t="shared" si="25"/>
        <v>#REF!</v>
      </c>
      <c r="W43" s="116" t="e">
        <f t="shared" si="25"/>
        <v>#REF!</v>
      </c>
      <c r="X43" s="116" t="e">
        <f t="shared" si="25"/>
        <v>#REF!</v>
      </c>
      <c r="Y43" s="116" t="e">
        <f t="shared" si="25"/>
        <v>#REF!</v>
      </c>
      <c r="Z43" s="116" t="e">
        <f t="shared" si="25"/>
        <v>#REF!</v>
      </c>
      <c r="AA43" s="116" t="e">
        <f t="shared" si="25"/>
        <v>#REF!</v>
      </c>
      <c r="AB43" s="116" t="e">
        <f t="shared" si="25"/>
        <v>#REF!</v>
      </c>
      <c r="AC43" s="116" t="e">
        <f t="shared" si="25"/>
        <v>#REF!</v>
      </c>
      <c r="AD43" s="116" t="e">
        <f t="shared" si="25"/>
        <v>#REF!</v>
      </c>
      <c r="AE43" s="116" t="e">
        <f t="shared" si="25"/>
        <v>#REF!</v>
      </c>
      <c r="AF43" s="116" t="e">
        <f t="shared" si="25"/>
        <v>#REF!</v>
      </c>
      <c r="AG43" s="116" t="e">
        <f t="shared" si="25"/>
        <v>#REF!</v>
      </c>
      <c r="AH43" s="116" t="e">
        <f t="shared" si="25"/>
        <v>#REF!</v>
      </c>
      <c r="AI43" s="116" t="e">
        <f t="shared" si="25"/>
        <v>#REF!</v>
      </c>
      <c r="AJ43" s="116" t="e">
        <f t="shared" si="25"/>
        <v>#REF!</v>
      </c>
      <c r="AK43" s="116" t="e">
        <f t="shared" si="25"/>
        <v>#REF!</v>
      </c>
      <c r="AL43" s="116" t="e">
        <f t="shared" si="25"/>
        <v>#REF!</v>
      </c>
      <c r="AM43" s="116" t="e">
        <f t="shared" si="25"/>
        <v>#REF!</v>
      </c>
      <c r="AN43" s="116" t="e">
        <f t="shared" si="25"/>
        <v>#REF!</v>
      </c>
      <c r="AO43" s="116" t="e">
        <f t="shared" si="25"/>
        <v>#REF!</v>
      </c>
      <c r="AP43" s="116" t="e">
        <f t="shared" si="25"/>
        <v>#REF!</v>
      </c>
      <c r="AQ43" s="116" t="e">
        <f t="shared" si="25"/>
        <v>#REF!</v>
      </c>
      <c r="AR43" s="116" t="e">
        <f t="shared" si="25"/>
        <v>#REF!</v>
      </c>
      <c r="AS43" s="116" t="e">
        <f t="shared" si="25"/>
        <v>#REF!</v>
      </c>
      <c r="AT43" s="116" t="e">
        <f t="shared" si="25"/>
        <v>#REF!</v>
      </c>
      <c r="AU43" s="116" t="e">
        <f t="shared" si="25"/>
        <v>#REF!</v>
      </c>
      <c r="AV43" s="116" t="e">
        <f t="shared" si="25"/>
        <v>#REF!</v>
      </c>
      <c r="AW43" s="116" t="e">
        <f t="shared" si="25"/>
        <v>#REF!</v>
      </c>
      <c r="AX43" s="116" t="e">
        <f t="shared" si="25"/>
        <v>#REF!</v>
      </c>
      <c r="AY43" s="116" t="e">
        <f t="shared" si="25"/>
        <v>#REF!</v>
      </c>
      <c r="AZ43" s="116" t="e">
        <f t="shared" si="25"/>
        <v>#REF!</v>
      </c>
      <c r="BA43" s="10" t="e">
        <f t="shared" si="7"/>
        <v>#REF!</v>
      </c>
      <c r="BB43" s="122" t="s">
        <v>44</v>
      </c>
    </row>
    <row r="44" spans="2:54" x14ac:dyDescent="0.4">
      <c r="B44" s="108" t="s">
        <v>43</v>
      </c>
      <c r="C44" s="32" t="s">
        <v>40</v>
      </c>
      <c r="D44" s="33">
        <v>2</v>
      </c>
      <c r="E44" s="117" t="e">
        <f>IF(E22="","0",(2*E19/$C$6)^2*0.5)</f>
        <v>#REF!</v>
      </c>
      <c r="F44" s="117" t="e">
        <f t="shared" ref="F44:AZ44" si="26">IF(F22="","0",(2*F19/$C$6)^2*0.5)</f>
        <v>#REF!</v>
      </c>
      <c r="G44" s="117" t="e">
        <f t="shared" si="26"/>
        <v>#REF!</v>
      </c>
      <c r="H44" s="117" t="e">
        <f t="shared" si="26"/>
        <v>#REF!</v>
      </c>
      <c r="I44" s="117" t="e">
        <f t="shared" si="26"/>
        <v>#REF!</v>
      </c>
      <c r="J44" s="117" t="e">
        <f t="shared" si="26"/>
        <v>#REF!</v>
      </c>
      <c r="K44" s="117" t="e">
        <f t="shared" si="26"/>
        <v>#REF!</v>
      </c>
      <c r="L44" s="117" t="e">
        <f t="shared" si="26"/>
        <v>#REF!</v>
      </c>
      <c r="M44" s="117" t="e">
        <f t="shared" si="26"/>
        <v>#REF!</v>
      </c>
      <c r="N44" s="117" t="e">
        <f t="shared" si="26"/>
        <v>#REF!</v>
      </c>
      <c r="O44" s="117" t="e">
        <f t="shared" si="26"/>
        <v>#REF!</v>
      </c>
      <c r="P44" s="117" t="e">
        <f t="shared" si="26"/>
        <v>#REF!</v>
      </c>
      <c r="Q44" s="117" t="e">
        <f t="shared" si="26"/>
        <v>#REF!</v>
      </c>
      <c r="R44" s="117" t="e">
        <f t="shared" si="26"/>
        <v>#REF!</v>
      </c>
      <c r="S44" s="117" t="e">
        <f t="shared" si="26"/>
        <v>#REF!</v>
      </c>
      <c r="T44" s="117" t="e">
        <f t="shared" si="26"/>
        <v>#REF!</v>
      </c>
      <c r="U44" s="117" t="e">
        <f t="shared" si="26"/>
        <v>#REF!</v>
      </c>
      <c r="V44" s="117" t="e">
        <f t="shared" si="26"/>
        <v>#REF!</v>
      </c>
      <c r="W44" s="117" t="e">
        <f t="shared" si="26"/>
        <v>#REF!</v>
      </c>
      <c r="X44" s="117" t="e">
        <f t="shared" si="26"/>
        <v>#REF!</v>
      </c>
      <c r="Y44" s="117" t="e">
        <f t="shared" si="26"/>
        <v>#REF!</v>
      </c>
      <c r="Z44" s="117" t="e">
        <f t="shared" si="26"/>
        <v>#REF!</v>
      </c>
      <c r="AA44" s="117" t="e">
        <f t="shared" si="26"/>
        <v>#REF!</v>
      </c>
      <c r="AB44" s="117" t="e">
        <f t="shared" si="26"/>
        <v>#REF!</v>
      </c>
      <c r="AC44" s="117" t="e">
        <f t="shared" si="26"/>
        <v>#REF!</v>
      </c>
      <c r="AD44" s="117" t="e">
        <f t="shared" si="26"/>
        <v>#REF!</v>
      </c>
      <c r="AE44" s="117" t="e">
        <f t="shared" si="26"/>
        <v>#REF!</v>
      </c>
      <c r="AF44" s="117" t="e">
        <f t="shared" si="26"/>
        <v>#REF!</v>
      </c>
      <c r="AG44" s="117" t="e">
        <f t="shared" si="26"/>
        <v>#REF!</v>
      </c>
      <c r="AH44" s="117" t="e">
        <f t="shared" si="26"/>
        <v>#REF!</v>
      </c>
      <c r="AI44" s="117" t="e">
        <f t="shared" si="26"/>
        <v>#REF!</v>
      </c>
      <c r="AJ44" s="117" t="e">
        <f t="shared" si="26"/>
        <v>#REF!</v>
      </c>
      <c r="AK44" s="117" t="e">
        <f t="shared" si="26"/>
        <v>#REF!</v>
      </c>
      <c r="AL44" s="117" t="e">
        <f t="shared" si="26"/>
        <v>#REF!</v>
      </c>
      <c r="AM44" s="117" t="e">
        <f t="shared" si="26"/>
        <v>#REF!</v>
      </c>
      <c r="AN44" s="117" t="e">
        <f t="shared" si="26"/>
        <v>#REF!</v>
      </c>
      <c r="AO44" s="117" t="e">
        <f t="shared" si="26"/>
        <v>#REF!</v>
      </c>
      <c r="AP44" s="117" t="e">
        <f t="shared" si="26"/>
        <v>#REF!</v>
      </c>
      <c r="AQ44" s="117" t="e">
        <f t="shared" si="26"/>
        <v>#REF!</v>
      </c>
      <c r="AR44" s="117" t="e">
        <f t="shared" si="26"/>
        <v>#REF!</v>
      </c>
      <c r="AS44" s="117" t="e">
        <f t="shared" si="26"/>
        <v>#REF!</v>
      </c>
      <c r="AT44" s="117" t="e">
        <f t="shared" si="26"/>
        <v>#REF!</v>
      </c>
      <c r="AU44" s="117" t="e">
        <f t="shared" si="26"/>
        <v>#REF!</v>
      </c>
      <c r="AV44" s="117" t="e">
        <f t="shared" si="26"/>
        <v>#REF!</v>
      </c>
      <c r="AW44" s="117" t="e">
        <f t="shared" si="26"/>
        <v>#REF!</v>
      </c>
      <c r="AX44" s="117" t="e">
        <f t="shared" si="26"/>
        <v>#REF!</v>
      </c>
      <c r="AY44" s="117" t="e">
        <f t="shared" si="26"/>
        <v>#REF!</v>
      </c>
      <c r="AZ44" s="117" t="str">
        <f t="shared" si="26"/>
        <v>0</v>
      </c>
      <c r="BA44" s="10" t="e">
        <f t="shared" si="7"/>
        <v>#REF!</v>
      </c>
      <c r="BB44" s="121" t="s">
        <v>43</v>
      </c>
    </row>
    <row r="45" spans="2:54" x14ac:dyDescent="0.4">
      <c r="B45" s="108" t="s">
        <v>44</v>
      </c>
      <c r="C45" s="19" t="s">
        <v>39</v>
      </c>
      <c r="D45" s="34">
        <v>2</v>
      </c>
      <c r="E45" s="116" t="e">
        <f>IF(E23="","0",(2*E19/$C$6)^2*0.5)</f>
        <v>#REF!</v>
      </c>
      <c r="F45" s="116" t="e">
        <f t="shared" ref="F45:AZ45" si="27">IF(F23="","0",(2*F19/$C$6)^2*0.5)</f>
        <v>#REF!</v>
      </c>
      <c r="G45" s="116" t="e">
        <f t="shared" si="27"/>
        <v>#REF!</v>
      </c>
      <c r="H45" s="116" t="e">
        <f t="shared" si="27"/>
        <v>#REF!</v>
      </c>
      <c r="I45" s="116" t="e">
        <f t="shared" si="27"/>
        <v>#REF!</v>
      </c>
      <c r="J45" s="116" t="e">
        <f t="shared" si="27"/>
        <v>#REF!</v>
      </c>
      <c r="K45" s="116" t="e">
        <f t="shared" si="27"/>
        <v>#REF!</v>
      </c>
      <c r="L45" s="116" t="e">
        <f t="shared" si="27"/>
        <v>#REF!</v>
      </c>
      <c r="M45" s="116" t="e">
        <f t="shared" si="27"/>
        <v>#REF!</v>
      </c>
      <c r="N45" s="116" t="e">
        <f t="shared" si="27"/>
        <v>#REF!</v>
      </c>
      <c r="O45" s="116" t="e">
        <f t="shared" si="27"/>
        <v>#REF!</v>
      </c>
      <c r="P45" s="116" t="e">
        <f t="shared" si="27"/>
        <v>#REF!</v>
      </c>
      <c r="Q45" s="116" t="e">
        <f t="shared" si="27"/>
        <v>#REF!</v>
      </c>
      <c r="R45" s="116" t="e">
        <f t="shared" si="27"/>
        <v>#REF!</v>
      </c>
      <c r="S45" s="116" t="e">
        <f t="shared" si="27"/>
        <v>#REF!</v>
      </c>
      <c r="T45" s="116" t="e">
        <f t="shared" si="27"/>
        <v>#REF!</v>
      </c>
      <c r="U45" s="116" t="e">
        <f t="shared" si="27"/>
        <v>#REF!</v>
      </c>
      <c r="V45" s="116" t="e">
        <f t="shared" si="27"/>
        <v>#REF!</v>
      </c>
      <c r="W45" s="116" t="e">
        <f t="shared" si="27"/>
        <v>#REF!</v>
      </c>
      <c r="X45" s="116" t="e">
        <f t="shared" si="27"/>
        <v>#REF!</v>
      </c>
      <c r="Y45" s="116" t="e">
        <f t="shared" si="27"/>
        <v>#REF!</v>
      </c>
      <c r="Z45" s="116" t="e">
        <f t="shared" si="27"/>
        <v>#REF!</v>
      </c>
      <c r="AA45" s="116" t="e">
        <f t="shared" si="27"/>
        <v>#REF!</v>
      </c>
      <c r="AB45" s="116" t="e">
        <f t="shared" si="27"/>
        <v>#REF!</v>
      </c>
      <c r="AC45" s="116" t="e">
        <f t="shared" si="27"/>
        <v>#REF!</v>
      </c>
      <c r="AD45" s="116" t="e">
        <f t="shared" si="27"/>
        <v>#REF!</v>
      </c>
      <c r="AE45" s="116" t="e">
        <f t="shared" si="27"/>
        <v>#REF!</v>
      </c>
      <c r="AF45" s="116" t="e">
        <f t="shared" si="27"/>
        <v>#REF!</v>
      </c>
      <c r="AG45" s="116" t="e">
        <f t="shared" si="27"/>
        <v>#REF!</v>
      </c>
      <c r="AH45" s="116" t="e">
        <f t="shared" si="27"/>
        <v>#REF!</v>
      </c>
      <c r="AI45" s="116" t="e">
        <f t="shared" si="27"/>
        <v>#REF!</v>
      </c>
      <c r="AJ45" s="116" t="e">
        <f t="shared" si="27"/>
        <v>#REF!</v>
      </c>
      <c r="AK45" s="116" t="e">
        <f t="shared" si="27"/>
        <v>#REF!</v>
      </c>
      <c r="AL45" s="116" t="e">
        <f t="shared" si="27"/>
        <v>#REF!</v>
      </c>
      <c r="AM45" s="116" t="e">
        <f t="shared" si="27"/>
        <v>#REF!</v>
      </c>
      <c r="AN45" s="116" t="e">
        <f t="shared" si="27"/>
        <v>#REF!</v>
      </c>
      <c r="AO45" s="116" t="e">
        <f t="shared" si="27"/>
        <v>#REF!</v>
      </c>
      <c r="AP45" s="116" t="e">
        <f t="shared" si="27"/>
        <v>#REF!</v>
      </c>
      <c r="AQ45" s="116" t="e">
        <f t="shared" si="27"/>
        <v>#REF!</v>
      </c>
      <c r="AR45" s="116" t="e">
        <f t="shared" si="27"/>
        <v>#REF!</v>
      </c>
      <c r="AS45" s="116" t="e">
        <f t="shared" si="27"/>
        <v>#REF!</v>
      </c>
      <c r="AT45" s="116" t="e">
        <f t="shared" si="27"/>
        <v>#REF!</v>
      </c>
      <c r="AU45" s="116" t="e">
        <f t="shared" si="27"/>
        <v>#REF!</v>
      </c>
      <c r="AV45" s="116" t="e">
        <f t="shared" si="27"/>
        <v>#REF!</v>
      </c>
      <c r="AW45" s="116" t="e">
        <f t="shared" si="27"/>
        <v>#REF!</v>
      </c>
      <c r="AX45" s="116" t="e">
        <f t="shared" si="27"/>
        <v>#REF!</v>
      </c>
      <c r="AY45" s="116" t="e">
        <f t="shared" si="27"/>
        <v>#REF!</v>
      </c>
      <c r="AZ45" s="116" t="e">
        <f t="shared" si="27"/>
        <v>#REF!</v>
      </c>
      <c r="BA45" s="10" t="e">
        <f t="shared" si="7"/>
        <v>#REF!</v>
      </c>
      <c r="BB45" s="121" t="s">
        <v>44</v>
      </c>
    </row>
    <row r="46" spans="2:54" x14ac:dyDescent="0.4">
      <c r="B46" s="109" t="s">
        <v>43</v>
      </c>
      <c r="C46" s="32" t="s">
        <v>40</v>
      </c>
      <c r="D46" s="33">
        <v>3</v>
      </c>
      <c r="E46" s="117" t="e">
        <f>IF(E22="","0",(2*E20/$C$6)^2*0.5)</f>
        <v>#REF!</v>
      </c>
      <c r="F46" s="117" t="e">
        <f t="shared" ref="F46:AZ46" si="28">IF(F22="","0",(2*F20/$C$6)^2*0.5)</f>
        <v>#REF!</v>
      </c>
      <c r="G46" s="117" t="e">
        <f t="shared" si="28"/>
        <v>#REF!</v>
      </c>
      <c r="H46" s="117" t="e">
        <f t="shared" si="28"/>
        <v>#REF!</v>
      </c>
      <c r="I46" s="117" t="e">
        <f t="shared" si="28"/>
        <v>#REF!</v>
      </c>
      <c r="J46" s="117" t="e">
        <f t="shared" si="28"/>
        <v>#REF!</v>
      </c>
      <c r="K46" s="117" t="e">
        <f t="shared" si="28"/>
        <v>#REF!</v>
      </c>
      <c r="L46" s="117" t="e">
        <f t="shared" si="28"/>
        <v>#REF!</v>
      </c>
      <c r="M46" s="117" t="e">
        <f t="shared" si="28"/>
        <v>#REF!</v>
      </c>
      <c r="N46" s="117" t="e">
        <f t="shared" si="28"/>
        <v>#REF!</v>
      </c>
      <c r="O46" s="117" t="e">
        <f t="shared" si="28"/>
        <v>#REF!</v>
      </c>
      <c r="P46" s="117" t="e">
        <f t="shared" si="28"/>
        <v>#REF!</v>
      </c>
      <c r="Q46" s="117" t="e">
        <f t="shared" si="28"/>
        <v>#REF!</v>
      </c>
      <c r="R46" s="117" t="e">
        <f t="shared" si="28"/>
        <v>#REF!</v>
      </c>
      <c r="S46" s="117" t="e">
        <f t="shared" si="28"/>
        <v>#REF!</v>
      </c>
      <c r="T46" s="117" t="e">
        <f t="shared" si="28"/>
        <v>#REF!</v>
      </c>
      <c r="U46" s="117" t="e">
        <f t="shared" si="28"/>
        <v>#REF!</v>
      </c>
      <c r="V46" s="117" t="e">
        <f t="shared" si="28"/>
        <v>#REF!</v>
      </c>
      <c r="W46" s="117" t="e">
        <f t="shared" si="28"/>
        <v>#REF!</v>
      </c>
      <c r="X46" s="117" t="e">
        <f t="shared" si="28"/>
        <v>#REF!</v>
      </c>
      <c r="Y46" s="117" t="e">
        <f t="shared" si="28"/>
        <v>#REF!</v>
      </c>
      <c r="Z46" s="117" t="e">
        <f t="shared" si="28"/>
        <v>#REF!</v>
      </c>
      <c r="AA46" s="117" t="e">
        <f t="shared" si="28"/>
        <v>#REF!</v>
      </c>
      <c r="AB46" s="117" t="e">
        <f t="shared" si="28"/>
        <v>#REF!</v>
      </c>
      <c r="AC46" s="117" t="e">
        <f t="shared" si="28"/>
        <v>#REF!</v>
      </c>
      <c r="AD46" s="117" t="e">
        <f t="shared" si="28"/>
        <v>#REF!</v>
      </c>
      <c r="AE46" s="117" t="e">
        <f t="shared" si="28"/>
        <v>#REF!</v>
      </c>
      <c r="AF46" s="117" t="e">
        <f t="shared" si="28"/>
        <v>#REF!</v>
      </c>
      <c r="AG46" s="117" t="e">
        <f t="shared" si="28"/>
        <v>#REF!</v>
      </c>
      <c r="AH46" s="117" t="e">
        <f t="shared" si="28"/>
        <v>#REF!</v>
      </c>
      <c r="AI46" s="117" t="e">
        <f t="shared" si="28"/>
        <v>#REF!</v>
      </c>
      <c r="AJ46" s="117" t="e">
        <f t="shared" si="28"/>
        <v>#REF!</v>
      </c>
      <c r="AK46" s="117" t="e">
        <f t="shared" si="28"/>
        <v>#REF!</v>
      </c>
      <c r="AL46" s="117" t="e">
        <f t="shared" si="28"/>
        <v>#REF!</v>
      </c>
      <c r="AM46" s="117" t="e">
        <f t="shared" si="28"/>
        <v>#REF!</v>
      </c>
      <c r="AN46" s="117" t="e">
        <f t="shared" si="28"/>
        <v>#REF!</v>
      </c>
      <c r="AO46" s="117" t="e">
        <f t="shared" si="28"/>
        <v>#REF!</v>
      </c>
      <c r="AP46" s="117" t="e">
        <f t="shared" si="28"/>
        <v>#REF!</v>
      </c>
      <c r="AQ46" s="117" t="e">
        <f t="shared" si="28"/>
        <v>#REF!</v>
      </c>
      <c r="AR46" s="117" t="e">
        <f t="shared" si="28"/>
        <v>#REF!</v>
      </c>
      <c r="AS46" s="117" t="e">
        <f t="shared" si="28"/>
        <v>#REF!</v>
      </c>
      <c r="AT46" s="117" t="e">
        <f t="shared" si="28"/>
        <v>#REF!</v>
      </c>
      <c r="AU46" s="117" t="e">
        <f t="shared" si="28"/>
        <v>#REF!</v>
      </c>
      <c r="AV46" s="117" t="e">
        <f t="shared" si="28"/>
        <v>#REF!</v>
      </c>
      <c r="AW46" s="117" t="e">
        <f t="shared" si="28"/>
        <v>#REF!</v>
      </c>
      <c r="AX46" s="117" t="e">
        <f t="shared" si="28"/>
        <v>#REF!</v>
      </c>
      <c r="AY46" s="117" t="e">
        <f t="shared" si="28"/>
        <v>#REF!</v>
      </c>
      <c r="AZ46" s="117" t="str">
        <f t="shared" si="28"/>
        <v>0</v>
      </c>
      <c r="BA46" s="10" t="e">
        <f t="shared" si="7"/>
        <v>#REF!</v>
      </c>
      <c r="BB46" s="122" t="s">
        <v>43</v>
      </c>
    </row>
    <row r="47" spans="2:54" ht="19.5" thickBot="1" x14ac:dyDescent="0.45">
      <c r="B47" s="110" t="s">
        <v>44</v>
      </c>
      <c r="C47" s="40" t="s">
        <v>39</v>
      </c>
      <c r="D47" s="111">
        <v>3</v>
      </c>
      <c r="E47" s="123" t="e">
        <f>IF(E23="","0",(2*E20/$C$6)^2*0.5)</f>
        <v>#REF!</v>
      </c>
      <c r="F47" s="123" t="e">
        <f t="shared" ref="F47:AZ47" si="29">IF(F23="","0",(2*F20/$C$6)^2*0.5)</f>
        <v>#REF!</v>
      </c>
      <c r="G47" s="123" t="e">
        <f t="shared" si="29"/>
        <v>#REF!</v>
      </c>
      <c r="H47" s="123" t="e">
        <f t="shared" si="29"/>
        <v>#REF!</v>
      </c>
      <c r="I47" s="123" t="e">
        <f t="shared" si="29"/>
        <v>#REF!</v>
      </c>
      <c r="J47" s="123" t="e">
        <f t="shared" si="29"/>
        <v>#REF!</v>
      </c>
      <c r="K47" s="123" t="e">
        <f t="shared" si="29"/>
        <v>#REF!</v>
      </c>
      <c r="L47" s="123" t="e">
        <f t="shared" si="29"/>
        <v>#REF!</v>
      </c>
      <c r="M47" s="123" t="e">
        <f t="shared" si="29"/>
        <v>#REF!</v>
      </c>
      <c r="N47" s="123" t="e">
        <f t="shared" si="29"/>
        <v>#REF!</v>
      </c>
      <c r="O47" s="123" t="e">
        <f t="shared" si="29"/>
        <v>#REF!</v>
      </c>
      <c r="P47" s="123" t="e">
        <f t="shared" si="29"/>
        <v>#REF!</v>
      </c>
      <c r="Q47" s="123" t="e">
        <f t="shared" si="29"/>
        <v>#REF!</v>
      </c>
      <c r="R47" s="123" t="e">
        <f t="shared" si="29"/>
        <v>#REF!</v>
      </c>
      <c r="S47" s="123" t="e">
        <f t="shared" si="29"/>
        <v>#REF!</v>
      </c>
      <c r="T47" s="123" t="e">
        <f t="shared" si="29"/>
        <v>#REF!</v>
      </c>
      <c r="U47" s="123" t="e">
        <f t="shared" si="29"/>
        <v>#REF!</v>
      </c>
      <c r="V47" s="123" t="e">
        <f t="shared" si="29"/>
        <v>#REF!</v>
      </c>
      <c r="W47" s="123" t="e">
        <f t="shared" si="29"/>
        <v>#REF!</v>
      </c>
      <c r="X47" s="123" t="e">
        <f t="shared" si="29"/>
        <v>#REF!</v>
      </c>
      <c r="Y47" s="123" t="e">
        <f t="shared" si="29"/>
        <v>#REF!</v>
      </c>
      <c r="Z47" s="123" t="e">
        <f t="shared" si="29"/>
        <v>#REF!</v>
      </c>
      <c r="AA47" s="123" t="e">
        <f t="shared" si="29"/>
        <v>#REF!</v>
      </c>
      <c r="AB47" s="123" t="e">
        <f t="shared" si="29"/>
        <v>#REF!</v>
      </c>
      <c r="AC47" s="123" t="e">
        <f t="shared" si="29"/>
        <v>#REF!</v>
      </c>
      <c r="AD47" s="123" t="e">
        <f t="shared" si="29"/>
        <v>#REF!</v>
      </c>
      <c r="AE47" s="123" t="e">
        <f t="shared" si="29"/>
        <v>#REF!</v>
      </c>
      <c r="AF47" s="123" t="e">
        <f t="shared" si="29"/>
        <v>#REF!</v>
      </c>
      <c r="AG47" s="123" t="e">
        <f t="shared" si="29"/>
        <v>#REF!</v>
      </c>
      <c r="AH47" s="123" t="e">
        <f t="shared" si="29"/>
        <v>#REF!</v>
      </c>
      <c r="AI47" s="123" t="e">
        <f t="shared" si="29"/>
        <v>#REF!</v>
      </c>
      <c r="AJ47" s="123" t="e">
        <f t="shared" si="29"/>
        <v>#REF!</v>
      </c>
      <c r="AK47" s="123" t="e">
        <f t="shared" si="29"/>
        <v>#REF!</v>
      </c>
      <c r="AL47" s="123" t="e">
        <f t="shared" si="29"/>
        <v>#REF!</v>
      </c>
      <c r="AM47" s="123" t="e">
        <f t="shared" si="29"/>
        <v>#REF!</v>
      </c>
      <c r="AN47" s="123" t="e">
        <f t="shared" si="29"/>
        <v>#REF!</v>
      </c>
      <c r="AO47" s="123" t="e">
        <f t="shared" si="29"/>
        <v>#REF!</v>
      </c>
      <c r="AP47" s="123" t="e">
        <f t="shared" si="29"/>
        <v>#REF!</v>
      </c>
      <c r="AQ47" s="123" t="e">
        <f t="shared" si="29"/>
        <v>#REF!</v>
      </c>
      <c r="AR47" s="123" t="e">
        <f t="shared" si="29"/>
        <v>#REF!</v>
      </c>
      <c r="AS47" s="123" t="e">
        <f t="shared" si="29"/>
        <v>#REF!</v>
      </c>
      <c r="AT47" s="123" t="e">
        <f t="shared" si="29"/>
        <v>#REF!</v>
      </c>
      <c r="AU47" s="123" t="e">
        <f t="shared" si="29"/>
        <v>#REF!</v>
      </c>
      <c r="AV47" s="123" t="e">
        <f t="shared" si="29"/>
        <v>#REF!</v>
      </c>
      <c r="AW47" s="123" t="e">
        <f t="shared" si="29"/>
        <v>#REF!</v>
      </c>
      <c r="AX47" s="123" t="e">
        <f t="shared" si="29"/>
        <v>#REF!</v>
      </c>
      <c r="AY47" s="123" t="e">
        <f t="shared" si="29"/>
        <v>#REF!</v>
      </c>
      <c r="AZ47" s="123" t="e">
        <f t="shared" si="29"/>
        <v>#REF!</v>
      </c>
      <c r="BA47" s="124" t="e">
        <f t="shared" si="7"/>
        <v>#REF!</v>
      </c>
      <c r="BB47" s="125" t="s">
        <v>44</v>
      </c>
    </row>
    <row r="48" spans="2:54" ht="19.5" thickBot="1" x14ac:dyDescent="0.45">
      <c r="D48" s="76"/>
      <c r="E48" s="77"/>
      <c r="F48" s="76"/>
      <c r="G48" s="76" t="s">
        <v>92</v>
      </c>
      <c r="H48" s="76" t="s">
        <v>76</v>
      </c>
      <c r="I48" s="76" t="s">
        <v>77</v>
      </c>
      <c r="J48" s="76" t="s">
        <v>78</v>
      </c>
      <c r="K48" s="76" t="s">
        <v>94</v>
      </c>
      <c r="L48" s="76" t="s">
        <v>95</v>
      </c>
      <c r="M48" s="76" t="s">
        <v>96</v>
      </c>
      <c r="N48" s="76" t="s">
        <v>97</v>
      </c>
      <c r="O48" s="76" t="s">
        <v>98</v>
      </c>
      <c r="P48" s="76" t="s">
        <v>99</v>
      </c>
      <c r="Q48" s="76" t="s">
        <v>100</v>
      </c>
      <c r="R48" s="76" t="s">
        <v>101</v>
      </c>
      <c r="S48" s="76" t="s">
        <v>102</v>
      </c>
      <c r="T48" s="76" t="s">
        <v>103</v>
      </c>
      <c r="U48" s="76" t="s">
        <v>104</v>
      </c>
      <c r="V48" s="76" t="s">
        <v>105</v>
      </c>
      <c r="W48" s="76" t="s">
        <v>106</v>
      </c>
      <c r="X48" s="76" t="s">
        <v>107</v>
      </c>
      <c r="Y48" s="76" t="s">
        <v>108</v>
      </c>
      <c r="Z48" s="78" t="s">
        <v>109</v>
      </c>
      <c r="AA48" s="76"/>
    </row>
    <row r="49" spans="1:42" x14ac:dyDescent="0.4">
      <c r="A49" s="25" t="s">
        <v>69</v>
      </c>
      <c r="B49" s="26" t="s">
        <v>72</v>
      </c>
      <c r="D49" s="76"/>
      <c r="E49" s="79"/>
      <c r="F49" s="17" t="s">
        <v>147</v>
      </c>
      <c r="G49" s="80" t="e">
        <f>#REF!</f>
        <v>#REF!</v>
      </c>
      <c r="H49" s="80" t="e">
        <f>#REF!</f>
        <v>#REF!</v>
      </c>
      <c r="I49" s="80" t="e">
        <f>#REF!</f>
        <v>#REF!</v>
      </c>
      <c r="J49" s="80" t="e">
        <f>#REF!</f>
        <v>#REF!</v>
      </c>
      <c r="K49" s="80" t="e">
        <f>#REF!</f>
        <v>#REF!</v>
      </c>
      <c r="L49" s="80" t="e">
        <f>#REF!</f>
        <v>#REF!</v>
      </c>
      <c r="M49" s="80" t="e">
        <f>#REF!</f>
        <v>#REF!</v>
      </c>
      <c r="N49" s="80" t="e">
        <f>#REF!</f>
        <v>#REF!</v>
      </c>
      <c r="O49" s="80" t="e">
        <f>#REF!</f>
        <v>#REF!</v>
      </c>
      <c r="P49" s="80" t="e">
        <f>#REF!</f>
        <v>#REF!</v>
      </c>
      <c r="Q49" s="80" t="e">
        <f>#REF!</f>
        <v>#REF!</v>
      </c>
      <c r="R49" s="80" t="e">
        <f>#REF!</f>
        <v>#REF!</v>
      </c>
      <c r="S49" s="80" t="e">
        <f>#REF!</f>
        <v>#REF!</v>
      </c>
      <c r="T49" s="80" t="e">
        <f>#REF!</f>
        <v>#REF!</v>
      </c>
      <c r="U49" s="80" t="e">
        <f>#REF!</f>
        <v>#REF!</v>
      </c>
      <c r="V49" s="80" t="e">
        <f>#REF!</f>
        <v>#REF!</v>
      </c>
      <c r="W49" s="80" t="e">
        <f>#REF!</f>
        <v>#REF!</v>
      </c>
      <c r="X49" s="80" t="e">
        <f>#REF!</f>
        <v>#REF!</v>
      </c>
      <c r="Y49" s="80" t="e">
        <f>#REF!</f>
        <v>#REF!</v>
      </c>
      <c r="Z49" s="80" t="e">
        <f>#REF!</f>
        <v>#REF!</v>
      </c>
      <c r="AA49" s="76" t="e">
        <f>#REF!</f>
        <v>#REF!</v>
      </c>
    </row>
    <row r="50" spans="1:42" x14ac:dyDescent="0.4">
      <c r="A50" s="29" t="s">
        <v>70</v>
      </c>
      <c r="B50" s="30" t="s">
        <v>73</v>
      </c>
      <c r="D50" s="76"/>
      <c r="E50" s="79" t="s">
        <v>110</v>
      </c>
      <c r="F50" s="82" t="s">
        <v>148</v>
      </c>
      <c r="G50" s="80" t="e">
        <f>#REF!</f>
        <v>#REF!</v>
      </c>
      <c r="H50" s="80" t="e">
        <f>#REF!</f>
        <v>#REF!</v>
      </c>
      <c r="I50" s="80" t="e">
        <f>#REF!</f>
        <v>#REF!</v>
      </c>
      <c r="J50" s="80" t="e">
        <f>#REF!</f>
        <v>#REF!</v>
      </c>
      <c r="K50" s="80" t="e">
        <f>#REF!</f>
        <v>#REF!</v>
      </c>
      <c r="L50" s="80" t="e">
        <f>#REF!</f>
        <v>#REF!</v>
      </c>
      <c r="M50" s="80" t="e">
        <f>#REF!</f>
        <v>#REF!</v>
      </c>
      <c r="N50" s="80" t="e">
        <f>#REF!</f>
        <v>#REF!</v>
      </c>
      <c r="O50" s="80" t="e">
        <f>#REF!</f>
        <v>#REF!</v>
      </c>
      <c r="P50" s="80" t="e">
        <f>#REF!</f>
        <v>#REF!</v>
      </c>
      <c r="Q50" s="80" t="e">
        <f>#REF!</f>
        <v>#REF!</v>
      </c>
      <c r="R50" s="80" t="e">
        <f>#REF!</f>
        <v>#REF!</v>
      </c>
      <c r="S50" s="80" t="e">
        <f>#REF!</f>
        <v>#REF!</v>
      </c>
      <c r="T50" s="80" t="e">
        <f>#REF!</f>
        <v>#REF!</v>
      </c>
      <c r="U50" s="80" t="e">
        <f>#REF!</f>
        <v>#REF!</v>
      </c>
      <c r="V50" s="80" t="e">
        <f>#REF!</f>
        <v>#REF!</v>
      </c>
      <c r="W50" s="80" t="e">
        <f>#REF!</f>
        <v>#REF!</v>
      </c>
      <c r="X50" s="80" t="e">
        <f>#REF!</f>
        <v>#REF!</v>
      </c>
      <c r="Y50" s="80" t="e">
        <f>#REF!</f>
        <v>#REF!</v>
      </c>
      <c r="Z50" s="80" t="e">
        <f>#REF!</f>
        <v>#REF!</v>
      </c>
      <c r="AA50" s="76" t="e">
        <f>#REF!</f>
        <v>#REF!</v>
      </c>
    </row>
    <row r="51" spans="1:42" ht="19.5" thickBot="1" x14ac:dyDescent="0.45">
      <c r="A51" s="29" t="s">
        <v>65</v>
      </c>
      <c r="B51" s="30" t="s">
        <v>74</v>
      </c>
      <c r="D51" s="76"/>
      <c r="E51" s="79" t="s">
        <v>111</v>
      </c>
      <c r="F51" s="82" t="s">
        <v>149</v>
      </c>
      <c r="G51" s="80" t="e">
        <f>#REF!</f>
        <v>#REF!</v>
      </c>
      <c r="H51" s="80" t="e">
        <f>#REF!</f>
        <v>#REF!</v>
      </c>
      <c r="I51" s="80" t="e">
        <f>#REF!</f>
        <v>#REF!</v>
      </c>
      <c r="J51" s="80" t="e">
        <f>#REF!</f>
        <v>#REF!</v>
      </c>
      <c r="K51" s="80" t="e">
        <f>#REF!</f>
        <v>#REF!</v>
      </c>
      <c r="L51" s="80" t="e">
        <f>#REF!</f>
        <v>#REF!</v>
      </c>
      <c r="M51" s="80" t="e">
        <f>#REF!</f>
        <v>#REF!</v>
      </c>
      <c r="N51" s="80" t="e">
        <f>#REF!</f>
        <v>#REF!</v>
      </c>
      <c r="O51" s="80" t="e">
        <f>#REF!</f>
        <v>#REF!</v>
      </c>
      <c r="P51" s="80" t="e">
        <f>#REF!</f>
        <v>#REF!</v>
      </c>
      <c r="Q51" s="80" t="e">
        <f>#REF!</f>
        <v>#REF!</v>
      </c>
      <c r="R51" s="80" t="e">
        <f>#REF!</f>
        <v>#REF!</v>
      </c>
      <c r="S51" s="80" t="e">
        <f>#REF!</f>
        <v>#REF!</v>
      </c>
      <c r="T51" s="80" t="e">
        <f>#REF!</f>
        <v>#REF!</v>
      </c>
      <c r="U51" s="80" t="e">
        <f>#REF!</f>
        <v>#REF!</v>
      </c>
      <c r="V51" s="80" t="e">
        <f>#REF!</f>
        <v>#REF!</v>
      </c>
      <c r="W51" s="80" t="e">
        <f>#REF!</f>
        <v>#REF!</v>
      </c>
      <c r="X51" s="80" t="e">
        <f>#REF!</f>
        <v>#REF!</v>
      </c>
      <c r="Y51" s="80" t="e">
        <f>#REF!</f>
        <v>#REF!</v>
      </c>
      <c r="Z51" s="80" t="e">
        <f>#REF!</f>
        <v>#REF!</v>
      </c>
      <c r="AA51" s="76" t="e">
        <f>#REF!</f>
        <v>#REF!</v>
      </c>
    </row>
    <row r="52" spans="1:42" ht="19.5" thickBot="1" x14ac:dyDescent="0.45">
      <c r="A52" s="29" t="s">
        <v>66</v>
      </c>
      <c r="B52" s="30" t="s">
        <v>75</v>
      </c>
      <c r="D52" s="86"/>
      <c r="E52" s="87"/>
      <c r="F52" s="88"/>
      <c r="G52" s="89">
        <v>4</v>
      </c>
      <c r="H52" s="89">
        <v>5</v>
      </c>
      <c r="I52" s="89">
        <v>6</v>
      </c>
      <c r="J52" s="89">
        <v>7</v>
      </c>
      <c r="K52" s="89">
        <v>8</v>
      </c>
      <c r="L52" s="89">
        <v>9</v>
      </c>
      <c r="M52" s="89">
        <v>10</v>
      </c>
      <c r="N52" s="89">
        <v>11</v>
      </c>
      <c r="O52" s="89">
        <v>12</v>
      </c>
      <c r="P52" s="89">
        <v>1</v>
      </c>
      <c r="Q52" s="89">
        <v>2</v>
      </c>
      <c r="R52" s="90">
        <v>3</v>
      </c>
      <c r="S52" s="17"/>
      <c r="T52" s="17"/>
      <c r="U52" s="17"/>
      <c r="V52" s="17"/>
      <c r="W52" s="17"/>
      <c r="X52" s="17"/>
      <c r="Y52" s="17"/>
      <c r="Z52" s="17"/>
      <c r="AA52" s="76"/>
    </row>
    <row r="53" spans="1:42" ht="19.5" thickBot="1" x14ac:dyDescent="0.45">
      <c r="A53" s="27" t="s">
        <v>67</v>
      </c>
      <c r="B53" s="28" t="s">
        <v>68</v>
      </c>
      <c r="D53" s="91" t="s">
        <v>148</v>
      </c>
      <c r="E53" s="17" t="s">
        <v>93</v>
      </c>
      <c r="F53" s="82" t="s">
        <v>148</v>
      </c>
      <c r="G53" s="94" t="e">
        <f>$G$50/1000*($C$15^2*F$6+$C$16^2*F$7)</f>
        <v>#REF!</v>
      </c>
      <c r="H53" s="94" t="e">
        <f t="shared" ref="H53:R53" si="30">$G$50/1000*($C$15^2*G$6+$C$16^2*G$7)</f>
        <v>#REF!</v>
      </c>
      <c r="I53" s="94" t="e">
        <f t="shared" si="30"/>
        <v>#REF!</v>
      </c>
      <c r="J53" s="94" t="e">
        <f t="shared" si="30"/>
        <v>#REF!</v>
      </c>
      <c r="K53" s="94" t="e">
        <f t="shared" si="30"/>
        <v>#REF!</v>
      </c>
      <c r="L53" s="94" t="e">
        <f t="shared" si="30"/>
        <v>#REF!</v>
      </c>
      <c r="M53" s="94" t="e">
        <f t="shared" si="30"/>
        <v>#REF!</v>
      </c>
      <c r="N53" s="94" t="e">
        <f t="shared" si="30"/>
        <v>#REF!</v>
      </c>
      <c r="O53" s="94" t="e">
        <f t="shared" si="30"/>
        <v>#REF!</v>
      </c>
      <c r="P53" s="94" t="e">
        <f t="shared" si="30"/>
        <v>#REF!</v>
      </c>
      <c r="Q53" s="94" t="e">
        <f t="shared" si="30"/>
        <v>#REF!</v>
      </c>
      <c r="R53" s="95" t="e">
        <f t="shared" si="30"/>
        <v>#REF!</v>
      </c>
      <c r="S53" s="76"/>
      <c r="T53" s="76"/>
      <c r="U53" s="76"/>
      <c r="V53" s="76"/>
      <c r="W53" s="76"/>
      <c r="X53" s="76"/>
      <c r="Y53" s="76"/>
      <c r="Z53" s="76"/>
      <c r="AA53" s="76"/>
    </row>
    <row r="54" spans="1:42" x14ac:dyDescent="0.4">
      <c r="D54" s="91" t="s">
        <v>149</v>
      </c>
      <c r="E54" s="17" t="s">
        <v>93</v>
      </c>
      <c r="F54" s="82" t="s">
        <v>149</v>
      </c>
      <c r="G54" s="80" t="e">
        <f>$G$51/1000*24*(F$4+F$5)</f>
        <v>#REF!</v>
      </c>
      <c r="H54" s="80" t="e">
        <f t="shared" ref="H54:R54" si="31">$G$51/1000*24*(G$4+G$5)</f>
        <v>#REF!</v>
      </c>
      <c r="I54" s="80" t="e">
        <f t="shared" si="31"/>
        <v>#REF!</v>
      </c>
      <c r="J54" s="80" t="e">
        <f t="shared" si="31"/>
        <v>#REF!</v>
      </c>
      <c r="K54" s="80" t="e">
        <f t="shared" si="31"/>
        <v>#REF!</v>
      </c>
      <c r="L54" s="80" t="e">
        <f t="shared" si="31"/>
        <v>#REF!</v>
      </c>
      <c r="M54" s="80" t="e">
        <f t="shared" si="31"/>
        <v>#REF!</v>
      </c>
      <c r="N54" s="80" t="e">
        <f t="shared" si="31"/>
        <v>#REF!</v>
      </c>
      <c r="O54" s="80" t="e">
        <f t="shared" si="31"/>
        <v>#REF!</v>
      </c>
      <c r="P54" s="80" t="e">
        <f t="shared" si="31"/>
        <v>#REF!</v>
      </c>
      <c r="Q54" s="80" t="e">
        <f t="shared" si="31"/>
        <v>#REF!</v>
      </c>
      <c r="R54" s="81" t="e">
        <f t="shared" si="31"/>
        <v>#REF!</v>
      </c>
      <c r="S54" s="76"/>
      <c r="T54" s="76"/>
      <c r="U54" s="76"/>
      <c r="V54" s="76"/>
      <c r="W54" s="76"/>
      <c r="X54" s="76"/>
      <c r="Y54" s="76"/>
      <c r="Z54" s="76"/>
      <c r="AA54" s="76"/>
    </row>
    <row r="55" spans="1:42" ht="19.5" thickBot="1" x14ac:dyDescent="0.45">
      <c r="D55" s="91" t="s">
        <v>150</v>
      </c>
      <c r="E55" s="17" t="s">
        <v>93</v>
      </c>
      <c r="F55" s="97" t="s">
        <v>150</v>
      </c>
      <c r="G55" s="80" t="e">
        <f>G53+G54</f>
        <v>#REF!</v>
      </c>
      <c r="H55" s="80" t="e">
        <f t="shared" ref="H55:R55" si="32">H53+H54</f>
        <v>#REF!</v>
      </c>
      <c r="I55" s="80" t="e">
        <f t="shared" si="32"/>
        <v>#REF!</v>
      </c>
      <c r="J55" s="80" t="e">
        <f t="shared" si="32"/>
        <v>#REF!</v>
      </c>
      <c r="K55" s="80" t="e">
        <f t="shared" si="32"/>
        <v>#REF!</v>
      </c>
      <c r="L55" s="80" t="e">
        <f t="shared" si="32"/>
        <v>#REF!</v>
      </c>
      <c r="M55" s="80" t="e">
        <f t="shared" si="32"/>
        <v>#REF!</v>
      </c>
      <c r="N55" s="80" t="e">
        <f t="shared" si="32"/>
        <v>#REF!</v>
      </c>
      <c r="O55" s="80" t="e">
        <f t="shared" si="32"/>
        <v>#REF!</v>
      </c>
      <c r="P55" s="80" t="e">
        <f t="shared" si="32"/>
        <v>#REF!</v>
      </c>
      <c r="Q55" s="80" t="e">
        <f t="shared" si="32"/>
        <v>#REF!</v>
      </c>
      <c r="R55" s="81" t="e">
        <f t="shared" si="32"/>
        <v>#REF!</v>
      </c>
      <c r="S55" s="76" t="e">
        <f>SUM(G55:R55)</f>
        <v>#REF!</v>
      </c>
      <c r="T55" s="76"/>
      <c r="U55" s="76"/>
      <c r="V55" s="76"/>
      <c r="W55" s="76"/>
      <c r="X55" s="76"/>
      <c r="Y55" s="76"/>
      <c r="Z55" s="76"/>
      <c r="AA55" s="76"/>
    </row>
    <row r="56" spans="1:42" hidden="1" x14ac:dyDescent="0.4">
      <c r="D56" s="91" t="s">
        <v>148</v>
      </c>
      <c r="E56" s="76" t="s">
        <v>76</v>
      </c>
      <c r="F56" s="82" t="s">
        <v>148</v>
      </c>
      <c r="G56" s="94" t="e">
        <f>$H$50/1000*($C$15^2*F$6+$C$16^2*F$7)</f>
        <v>#REF!</v>
      </c>
      <c r="H56" s="94" t="e">
        <f t="shared" ref="H56:R56" si="33">$H$50/1000*($C$15^2*G$6+$C$16^2*G$7)</f>
        <v>#REF!</v>
      </c>
      <c r="I56" s="94" t="e">
        <f t="shared" si="33"/>
        <v>#REF!</v>
      </c>
      <c r="J56" s="94" t="e">
        <f t="shared" si="33"/>
        <v>#REF!</v>
      </c>
      <c r="K56" s="94" t="e">
        <f t="shared" si="33"/>
        <v>#REF!</v>
      </c>
      <c r="L56" s="94" t="e">
        <f t="shared" si="33"/>
        <v>#REF!</v>
      </c>
      <c r="M56" s="94" t="e">
        <f t="shared" si="33"/>
        <v>#REF!</v>
      </c>
      <c r="N56" s="94" t="e">
        <f t="shared" si="33"/>
        <v>#REF!</v>
      </c>
      <c r="O56" s="94" t="e">
        <f t="shared" si="33"/>
        <v>#REF!</v>
      </c>
      <c r="P56" s="94" t="e">
        <f t="shared" si="33"/>
        <v>#REF!</v>
      </c>
      <c r="Q56" s="94" t="e">
        <f t="shared" si="33"/>
        <v>#REF!</v>
      </c>
      <c r="R56" s="95" t="e">
        <f t="shared" si="33"/>
        <v>#REF!</v>
      </c>
      <c r="S56" s="76"/>
      <c r="T56" s="76"/>
      <c r="U56" s="76"/>
      <c r="V56" s="76"/>
      <c r="W56" s="76"/>
      <c r="X56" s="76"/>
      <c r="Y56" s="76"/>
      <c r="Z56" s="76"/>
      <c r="AA56" s="76"/>
      <c r="AD56" s="14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</row>
    <row r="57" spans="1:42" hidden="1" x14ac:dyDescent="0.4">
      <c r="D57" s="91" t="s">
        <v>149</v>
      </c>
      <c r="E57" s="76" t="s">
        <v>76</v>
      </c>
      <c r="F57" s="82" t="s">
        <v>149</v>
      </c>
      <c r="G57" s="80" t="e">
        <f>$H$51/1000*24*(F$4+F$5)</f>
        <v>#REF!</v>
      </c>
      <c r="H57" s="80" t="e">
        <f t="shared" ref="H57:R57" si="34">$H$51/1000*24*(G$4+G$5)</f>
        <v>#REF!</v>
      </c>
      <c r="I57" s="80" t="e">
        <f t="shared" si="34"/>
        <v>#REF!</v>
      </c>
      <c r="J57" s="80" t="e">
        <f t="shared" si="34"/>
        <v>#REF!</v>
      </c>
      <c r="K57" s="80" t="e">
        <f t="shared" si="34"/>
        <v>#REF!</v>
      </c>
      <c r="L57" s="80" t="e">
        <f t="shared" si="34"/>
        <v>#REF!</v>
      </c>
      <c r="M57" s="80" t="e">
        <f t="shared" si="34"/>
        <v>#REF!</v>
      </c>
      <c r="N57" s="80" t="e">
        <f t="shared" si="34"/>
        <v>#REF!</v>
      </c>
      <c r="O57" s="80" t="e">
        <f t="shared" si="34"/>
        <v>#REF!</v>
      </c>
      <c r="P57" s="80" t="e">
        <f t="shared" si="34"/>
        <v>#REF!</v>
      </c>
      <c r="Q57" s="80" t="e">
        <f t="shared" si="34"/>
        <v>#REF!</v>
      </c>
      <c r="R57" s="81" t="e">
        <f t="shared" si="34"/>
        <v>#REF!</v>
      </c>
      <c r="S57" s="76"/>
      <c r="T57" s="76"/>
      <c r="U57" s="76"/>
      <c r="V57" s="76"/>
      <c r="W57" s="76"/>
      <c r="X57" s="76"/>
      <c r="Y57" s="76"/>
      <c r="Z57" s="76"/>
      <c r="AA57" s="76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</row>
    <row r="58" spans="1:42" ht="19.5" hidden="1" thickBot="1" x14ac:dyDescent="0.45">
      <c r="D58" s="91" t="s">
        <v>150</v>
      </c>
      <c r="E58" s="76" t="s">
        <v>76</v>
      </c>
      <c r="F58" s="97" t="s">
        <v>150</v>
      </c>
      <c r="G58" s="80" t="e">
        <f>G56+G57</f>
        <v>#REF!</v>
      </c>
      <c r="H58" s="80" t="e">
        <f t="shared" ref="H58:R58" si="35">H56+H57</f>
        <v>#REF!</v>
      </c>
      <c r="I58" s="80" t="e">
        <f t="shared" si="35"/>
        <v>#REF!</v>
      </c>
      <c r="J58" s="80" t="e">
        <f t="shared" si="35"/>
        <v>#REF!</v>
      </c>
      <c r="K58" s="80" t="e">
        <f t="shared" si="35"/>
        <v>#REF!</v>
      </c>
      <c r="L58" s="80" t="e">
        <f t="shared" si="35"/>
        <v>#REF!</v>
      </c>
      <c r="M58" s="80" t="e">
        <f t="shared" si="35"/>
        <v>#REF!</v>
      </c>
      <c r="N58" s="80" t="e">
        <f t="shared" si="35"/>
        <v>#REF!</v>
      </c>
      <c r="O58" s="80" t="e">
        <f t="shared" si="35"/>
        <v>#REF!</v>
      </c>
      <c r="P58" s="80" t="e">
        <f t="shared" si="35"/>
        <v>#REF!</v>
      </c>
      <c r="Q58" s="80" t="e">
        <f t="shared" si="35"/>
        <v>#REF!</v>
      </c>
      <c r="R58" s="81" t="e">
        <f t="shared" si="35"/>
        <v>#REF!</v>
      </c>
      <c r="S58" s="76" t="e">
        <f>SUM(G58:R58)</f>
        <v>#REF!</v>
      </c>
      <c r="T58" s="76"/>
      <c r="U58" s="76"/>
      <c r="V58" s="76"/>
      <c r="W58" s="76"/>
      <c r="X58" s="76"/>
      <c r="Y58" s="76"/>
      <c r="Z58" s="76"/>
      <c r="AA58" s="76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</row>
    <row r="59" spans="1:42" hidden="1" x14ac:dyDescent="0.4">
      <c r="D59" s="91" t="s">
        <v>148</v>
      </c>
      <c r="E59" s="76" t="s">
        <v>77</v>
      </c>
      <c r="F59" s="82" t="s">
        <v>148</v>
      </c>
      <c r="G59" s="94" t="e">
        <f>$I$50/1000*($C$15^2*F$6+$C$16^2*F$7)</f>
        <v>#REF!</v>
      </c>
      <c r="H59" s="94" t="e">
        <f t="shared" ref="H59:R59" si="36">$I$50/1000*($C$15^2*G$6+$C$16^2*G$7)</f>
        <v>#REF!</v>
      </c>
      <c r="I59" s="94" t="e">
        <f t="shared" si="36"/>
        <v>#REF!</v>
      </c>
      <c r="J59" s="94" t="e">
        <f t="shared" si="36"/>
        <v>#REF!</v>
      </c>
      <c r="K59" s="94" t="e">
        <f t="shared" si="36"/>
        <v>#REF!</v>
      </c>
      <c r="L59" s="94" t="e">
        <f t="shared" si="36"/>
        <v>#REF!</v>
      </c>
      <c r="M59" s="94" t="e">
        <f t="shared" si="36"/>
        <v>#REF!</v>
      </c>
      <c r="N59" s="94" t="e">
        <f t="shared" si="36"/>
        <v>#REF!</v>
      </c>
      <c r="O59" s="94" t="e">
        <f t="shared" si="36"/>
        <v>#REF!</v>
      </c>
      <c r="P59" s="94" t="e">
        <f t="shared" si="36"/>
        <v>#REF!</v>
      </c>
      <c r="Q59" s="94" t="e">
        <f t="shared" si="36"/>
        <v>#REF!</v>
      </c>
      <c r="R59" s="95" t="e">
        <f t="shared" si="36"/>
        <v>#REF!</v>
      </c>
      <c r="S59" s="76"/>
      <c r="T59" s="76"/>
      <c r="U59" s="76"/>
      <c r="V59" s="76"/>
      <c r="W59" s="76"/>
      <c r="X59" s="76"/>
      <c r="Y59" s="76"/>
      <c r="Z59" s="76"/>
      <c r="AA59" s="76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</row>
    <row r="60" spans="1:42" hidden="1" x14ac:dyDescent="0.4">
      <c r="D60" s="91" t="s">
        <v>149</v>
      </c>
      <c r="E60" s="76" t="s">
        <v>77</v>
      </c>
      <c r="F60" s="82" t="s">
        <v>149</v>
      </c>
      <c r="G60" s="80" t="e">
        <f>$I$51/1000*24*(F$4+F$5)</f>
        <v>#REF!</v>
      </c>
      <c r="H60" s="80" t="e">
        <f t="shared" ref="H60:R60" si="37">$I$51/1000*24*(G$4+G$5)</f>
        <v>#REF!</v>
      </c>
      <c r="I60" s="80" t="e">
        <f t="shared" si="37"/>
        <v>#REF!</v>
      </c>
      <c r="J60" s="80" t="e">
        <f t="shared" si="37"/>
        <v>#REF!</v>
      </c>
      <c r="K60" s="80" t="e">
        <f t="shared" si="37"/>
        <v>#REF!</v>
      </c>
      <c r="L60" s="80" t="e">
        <f t="shared" si="37"/>
        <v>#REF!</v>
      </c>
      <c r="M60" s="80" t="e">
        <f t="shared" si="37"/>
        <v>#REF!</v>
      </c>
      <c r="N60" s="80" t="e">
        <f t="shared" si="37"/>
        <v>#REF!</v>
      </c>
      <c r="O60" s="80" t="e">
        <f t="shared" si="37"/>
        <v>#REF!</v>
      </c>
      <c r="P60" s="80" t="e">
        <f t="shared" si="37"/>
        <v>#REF!</v>
      </c>
      <c r="Q60" s="80" t="e">
        <f t="shared" si="37"/>
        <v>#REF!</v>
      </c>
      <c r="R60" s="81" t="e">
        <f t="shared" si="37"/>
        <v>#REF!</v>
      </c>
      <c r="S60" s="76"/>
      <c r="T60" s="76"/>
      <c r="U60" s="76"/>
      <c r="V60" s="76"/>
      <c r="W60" s="76"/>
      <c r="X60" s="76"/>
      <c r="Y60" s="76"/>
      <c r="Z60" s="76"/>
      <c r="AA60" s="76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</row>
    <row r="61" spans="1:42" ht="19.5" hidden="1" thickBot="1" x14ac:dyDescent="0.45">
      <c r="D61" s="91" t="s">
        <v>150</v>
      </c>
      <c r="E61" s="76" t="s">
        <v>77</v>
      </c>
      <c r="F61" s="97" t="s">
        <v>150</v>
      </c>
      <c r="G61" s="80" t="e">
        <f>G59+G60</f>
        <v>#REF!</v>
      </c>
      <c r="H61" s="80" t="e">
        <f t="shared" ref="H61:R61" si="38">H59+H60</f>
        <v>#REF!</v>
      </c>
      <c r="I61" s="80" t="e">
        <f t="shared" si="38"/>
        <v>#REF!</v>
      </c>
      <c r="J61" s="80" t="e">
        <f t="shared" si="38"/>
        <v>#REF!</v>
      </c>
      <c r="K61" s="80" t="e">
        <f t="shared" si="38"/>
        <v>#REF!</v>
      </c>
      <c r="L61" s="80" t="e">
        <f t="shared" si="38"/>
        <v>#REF!</v>
      </c>
      <c r="M61" s="80" t="e">
        <f t="shared" si="38"/>
        <v>#REF!</v>
      </c>
      <c r="N61" s="80" t="e">
        <f t="shared" si="38"/>
        <v>#REF!</v>
      </c>
      <c r="O61" s="80" t="e">
        <f t="shared" si="38"/>
        <v>#REF!</v>
      </c>
      <c r="P61" s="80" t="e">
        <f t="shared" si="38"/>
        <v>#REF!</v>
      </c>
      <c r="Q61" s="80" t="e">
        <f t="shared" si="38"/>
        <v>#REF!</v>
      </c>
      <c r="R61" s="81" t="e">
        <f t="shared" si="38"/>
        <v>#REF!</v>
      </c>
      <c r="S61" s="76" t="e">
        <f>SUM(G61:R61)</f>
        <v>#REF!</v>
      </c>
      <c r="T61" s="76"/>
      <c r="U61" s="76"/>
      <c r="V61" s="76"/>
      <c r="W61" s="76"/>
      <c r="X61" s="76"/>
      <c r="Y61" s="76"/>
      <c r="Z61" s="76"/>
      <c r="AA61" s="76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</row>
    <row r="62" spans="1:42" hidden="1" x14ac:dyDescent="0.4">
      <c r="D62" s="91" t="s">
        <v>148</v>
      </c>
      <c r="E62" s="76" t="s">
        <v>78</v>
      </c>
      <c r="F62" s="82" t="s">
        <v>148</v>
      </c>
      <c r="G62" s="94" t="e">
        <f>$J$50/1000*($C$15^2*F$6+$C$16^2*F$7)</f>
        <v>#REF!</v>
      </c>
      <c r="H62" s="94" t="e">
        <f t="shared" ref="H62:R62" si="39">$J$50/1000*($C$15^2*G$6+$C$16^2*G$7)</f>
        <v>#REF!</v>
      </c>
      <c r="I62" s="94" t="e">
        <f t="shared" si="39"/>
        <v>#REF!</v>
      </c>
      <c r="J62" s="94" t="e">
        <f t="shared" si="39"/>
        <v>#REF!</v>
      </c>
      <c r="K62" s="94" t="e">
        <f t="shared" si="39"/>
        <v>#REF!</v>
      </c>
      <c r="L62" s="94" t="e">
        <f t="shared" si="39"/>
        <v>#REF!</v>
      </c>
      <c r="M62" s="94" t="e">
        <f t="shared" si="39"/>
        <v>#REF!</v>
      </c>
      <c r="N62" s="94" t="e">
        <f t="shared" si="39"/>
        <v>#REF!</v>
      </c>
      <c r="O62" s="94" t="e">
        <f t="shared" si="39"/>
        <v>#REF!</v>
      </c>
      <c r="P62" s="94" t="e">
        <f t="shared" si="39"/>
        <v>#REF!</v>
      </c>
      <c r="Q62" s="94" t="e">
        <f t="shared" si="39"/>
        <v>#REF!</v>
      </c>
      <c r="R62" s="95" t="e">
        <f t="shared" si="39"/>
        <v>#REF!</v>
      </c>
      <c r="S62" s="76"/>
      <c r="T62" s="76"/>
      <c r="U62" s="76"/>
      <c r="V62" s="76"/>
      <c r="W62" s="76"/>
      <c r="X62" s="76"/>
      <c r="Y62" s="76"/>
      <c r="Z62" s="76"/>
      <c r="AA62" s="76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</row>
    <row r="63" spans="1:42" hidden="1" x14ac:dyDescent="0.4">
      <c r="D63" s="91" t="s">
        <v>149</v>
      </c>
      <c r="E63" s="76" t="s">
        <v>78</v>
      </c>
      <c r="F63" s="82" t="s">
        <v>149</v>
      </c>
      <c r="G63" s="80" t="e">
        <f>$J$51/1000*24*(F$4+F$5)</f>
        <v>#REF!</v>
      </c>
      <c r="H63" s="80" t="e">
        <f t="shared" ref="H63:R63" si="40">$J$51/1000*24*(G$4+G$5)</f>
        <v>#REF!</v>
      </c>
      <c r="I63" s="80" t="e">
        <f t="shared" si="40"/>
        <v>#REF!</v>
      </c>
      <c r="J63" s="80" t="e">
        <f t="shared" si="40"/>
        <v>#REF!</v>
      </c>
      <c r="K63" s="80" t="e">
        <f t="shared" si="40"/>
        <v>#REF!</v>
      </c>
      <c r="L63" s="80" t="e">
        <f t="shared" si="40"/>
        <v>#REF!</v>
      </c>
      <c r="M63" s="80" t="e">
        <f t="shared" si="40"/>
        <v>#REF!</v>
      </c>
      <c r="N63" s="80" t="e">
        <f t="shared" si="40"/>
        <v>#REF!</v>
      </c>
      <c r="O63" s="80" t="e">
        <f t="shared" si="40"/>
        <v>#REF!</v>
      </c>
      <c r="P63" s="80" t="e">
        <f t="shared" si="40"/>
        <v>#REF!</v>
      </c>
      <c r="Q63" s="80" t="e">
        <f t="shared" si="40"/>
        <v>#REF!</v>
      </c>
      <c r="R63" s="81" t="e">
        <f t="shared" si="40"/>
        <v>#REF!</v>
      </c>
      <c r="S63" s="76"/>
      <c r="T63" s="76"/>
      <c r="U63" s="76"/>
      <c r="V63" s="76"/>
      <c r="W63" s="76"/>
      <c r="X63" s="76"/>
      <c r="Y63" s="76"/>
      <c r="Z63" s="76"/>
      <c r="AA63" s="76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</row>
    <row r="64" spans="1:42" ht="19.5" hidden="1" thickBot="1" x14ac:dyDescent="0.45">
      <c r="D64" s="91" t="s">
        <v>150</v>
      </c>
      <c r="E64" s="76" t="s">
        <v>78</v>
      </c>
      <c r="F64" s="97" t="s">
        <v>150</v>
      </c>
      <c r="G64" s="80" t="e">
        <f t="shared" ref="G64:R64" si="41">G62+G63</f>
        <v>#REF!</v>
      </c>
      <c r="H64" s="80" t="e">
        <f t="shared" si="41"/>
        <v>#REF!</v>
      </c>
      <c r="I64" s="80" t="e">
        <f t="shared" si="41"/>
        <v>#REF!</v>
      </c>
      <c r="J64" s="80" t="e">
        <f t="shared" si="41"/>
        <v>#REF!</v>
      </c>
      <c r="K64" s="80" t="e">
        <f t="shared" si="41"/>
        <v>#REF!</v>
      </c>
      <c r="L64" s="80" t="e">
        <f t="shared" si="41"/>
        <v>#REF!</v>
      </c>
      <c r="M64" s="80" t="e">
        <f t="shared" si="41"/>
        <v>#REF!</v>
      </c>
      <c r="N64" s="80" t="e">
        <f t="shared" si="41"/>
        <v>#REF!</v>
      </c>
      <c r="O64" s="80" t="e">
        <f t="shared" si="41"/>
        <v>#REF!</v>
      </c>
      <c r="P64" s="80" t="e">
        <f t="shared" si="41"/>
        <v>#REF!</v>
      </c>
      <c r="Q64" s="80" t="e">
        <f t="shared" si="41"/>
        <v>#REF!</v>
      </c>
      <c r="R64" s="81" t="e">
        <f t="shared" si="41"/>
        <v>#REF!</v>
      </c>
      <c r="S64" s="76" t="e">
        <f>SUM(G64:R64)</f>
        <v>#REF!</v>
      </c>
      <c r="T64" s="76"/>
      <c r="U64" s="76"/>
      <c r="V64" s="76"/>
      <c r="W64" s="76"/>
      <c r="X64" s="76"/>
      <c r="Y64" s="76"/>
      <c r="Z64" s="76"/>
      <c r="AA64" s="76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</row>
    <row r="65" spans="4:42" hidden="1" x14ac:dyDescent="0.4">
      <c r="D65" s="91" t="s">
        <v>148</v>
      </c>
      <c r="E65" s="76" t="s">
        <v>94</v>
      </c>
      <c r="F65" s="82" t="s">
        <v>148</v>
      </c>
      <c r="G65" s="94" t="e">
        <f>$K$50/1000*($C$15^2*F$6+$C$16^2*F$7)</f>
        <v>#REF!</v>
      </c>
      <c r="H65" s="94" t="e">
        <f t="shared" ref="H65:R65" si="42">$K$50/1000*($C$15^2*G$6+$C$16^2*G$7)</f>
        <v>#REF!</v>
      </c>
      <c r="I65" s="94" t="e">
        <f t="shared" si="42"/>
        <v>#REF!</v>
      </c>
      <c r="J65" s="94" t="e">
        <f t="shared" si="42"/>
        <v>#REF!</v>
      </c>
      <c r="K65" s="94" t="e">
        <f t="shared" si="42"/>
        <v>#REF!</v>
      </c>
      <c r="L65" s="94" t="e">
        <f t="shared" si="42"/>
        <v>#REF!</v>
      </c>
      <c r="M65" s="94" t="e">
        <f t="shared" si="42"/>
        <v>#REF!</v>
      </c>
      <c r="N65" s="94" t="e">
        <f t="shared" si="42"/>
        <v>#REF!</v>
      </c>
      <c r="O65" s="94" t="e">
        <f t="shared" si="42"/>
        <v>#REF!</v>
      </c>
      <c r="P65" s="94" t="e">
        <f t="shared" si="42"/>
        <v>#REF!</v>
      </c>
      <c r="Q65" s="94" t="e">
        <f t="shared" si="42"/>
        <v>#REF!</v>
      </c>
      <c r="R65" s="95" t="e">
        <f t="shared" si="42"/>
        <v>#REF!</v>
      </c>
      <c r="S65" s="76"/>
      <c r="T65" s="76"/>
      <c r="U65" s="76"/>
      <c r="V65" s="76"/>
      <c r="W65" s="76"/>
      <c r="X65" s="76"/>
      <c r="Y65" s="76"/>
      <c r="Z65" s="76"/>
      <c r="AA65" s="76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</row>
    <row r="66" spans="4:42" hidden="1" x14ac:dyDescent="0.4">
      <c r="D66" s="91" t="s">
        <v>149</v>
      </c>
      <c r="E66" s="76" t="s">
        <v>94</v>
      </c>
      <c r="F66" s="82" t="s">
        <v>149</v>
      </c>
      <c r="G66" s="80" t="e">
        <f>$K$51/1000*24*(F$4+F$5)</f>
        <v>#REF!</v>
      </c>
      <c r="H66" s="80" t="e">
        <f t="shared" ref="H66:R66" si="43">$K$51/1000*24*(G$4+G$5)</f>
        <v>#REF!</v>
      </c>
      <c r="I66" s="80" t="e">
        <f t="shared" si="43"/>
        <v>#REF!</v>
      </c>
      <c r="J66" s="80" t="e">
        <f t="shared" si="43"/>
        <v>#REF!</v>
      </c>
      <c r="K66" s="80" t="e">
        <f t="shared" si="43"/>
        <v>#REF!</v>
      </c>
      <c r="L66" s="80" t="e">
        <f t="shared" si="43"/>
        <v>#REF!</v>
      </c>
      <c r="M66" s="80" t="e">
        <f t="shared" si="43"/>
        <v>#REF!</v>
      </c>
      <c r="N66" s="80" t="e">
        <f t="shared" si="43"/>
        <v>#REF!</v>
      </c>
      <c r="O66" s="80" t="e">
        <f t="shared" si="43"/>
        <v>#REF!</v>
      </c>
      <c r="P66" s="80" t="e">
        <f t="shared" si="43"/>
        <v>#REF!</v>
      </c>
      <c r="Q66" s="80" t="e">
        <f t="shared" si="43"/>
        <v>#REF!</v>
      </c>
      <c r="R66" s="81" t="e">
        <f t="shared" si="43"/>
        <v>#REF!</v>
      </c>
      <c r="S66" s="76"/>
      <c r="T66" s="76"/>
      <c r="U66" s="76"/>
      <c r="V66" s="76"/>
      <c r="W66" s="76"/>
      <c r="X66" s="76"/>
      <c r="Y66" s="76"/>
      <c r="Z66" s="76"/>
      <c r="AA66" s="76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</row>
    <row r="67" spans="4:42" ht="19.5" hidden="1" thickBot="1" x14ac:dyDescent="0.45">
      <c r="D67" s="91" t="s">
        <v>150</v>
      </c>
      <c r="E67" s="76" t="s">
        <v>94</v>
      </c>
      <c r="F67" s="97" t="s">
        <v>150</v>
      </c>
      <c r="G67" s="80" t="e">
        <f t="shared" ref="G67:R67" si="44">G65+G66</f>
        <v>#REF!</v>
      </c>
      <c r="H67" s="80" t="e">
        <f t="shared" si="44"/>
        <v>#REF!</v>
      </c>
      <c r="I67" s="80" t="e">
        <f t="shared" si="44"/>
        <v>#REF!</v>
      </c>
      <c r="J67" s="80" t="e">
        <f t="shared" si="44"/>
        <v>#REF!</v>
      </c>
      <c r="K67" s="80" t="e">
        <f t="shared" si="44"/>
        <v>#REF!</v>
      </c>
      <c r="L67" s="80" t="e">
        <f t="shared" si="44"/>
        <v>#REF!</v>
      </c>
      <c r="M67" s="80" t="e">
        <f t="shared" si="44"/>
        <v>#REF!</v>
      </c>
      <c r="N67" s="80" t="e">
        <f t="shared" si="44"/>
        <v>#REF!</v>
      </c>
      <c r="O67" s="80" t="e">
        <f t="shared" si="44"/>
        <v>#REF!</v>
      </c>
      <c r="P67" s="80" t="e">
        <f t="shared" si="44"/>
        <v>#REF!</v>
      </c>
      <c r="Q67" s="80" t="e">
        <f t="shared" si="44"/>
        <v>#REF!</v>
      </c>
      <c r="R67" s="81" t="e">
        <f t="shared" si="44"/>
        <v>#REF!</v>
      </c>
      <c r="S67" s="76" t="e">
        <f>SUM(G67:R67)</f>
        <v>#REF!</v>
      </c>
      <c r="T67" s="76"/>
      <c r="U67" s="76"/>
      <c r="V67" s="76"/>
      <c r="W67" s="76"/>
      <c r="X67" s="76"/>
      <c r="Y67" s="76"/>
      <c r="Z67" s="76"/>
      <c r="AA67" s="76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</row>
    <row r="68" spans="4:42" hidden="1" x14ac:dyDescent="0.4">
      <c r="D68" s="91" t="s">
        <v>148</v>
      </c>
      <c r="E68" s="76" t="s">
        <v>95</v>
      </c>
      <c r="F68" s="82" t="s">
        <v>148</v>
      </c>
      <c r="G68" s="94" t="e">
        <f>$L$50/1000*($C$15^2*F$6+$C$16^2*F$7)</f>
        <v>#REF!</v>
      </c>
      <c r="H68" s="94" t="e">
        <f t="shared" ref="H68:R68" si="45">$L$50/1000*($C$15^2*G$6+$C$16^2*G$7)</f>
        <v>#REF!</v>
      </c>
      <c r="I68" s="94" t="e">
        <f t="shared" si="45"/>
        <v>#REF!</v>
      </c>
      <c r="J68" s="94" t="e">
        <f t="shared" si="45"/>
        <v>#REF!</v>
      </c>
      <c r="K68" s="94" t="e">
        <f t="shared" si="45"/>
        <v>#REF!</v>
      </c>
      <c r="L68" s="94" t="e">
        <f t="shared" si="45"/>
        <v>#REF!</v>
      </c>
      <c r="M68" s="94" t="e">
        <f t="shared" si="45"/>
        <v>#REF!</v>
      </c>
      <c r="N68" s="94" t="e">
        <f t="shared" si="45"/>
        <v>#REF!</v>
      </c>
      <c r="O68" s="94" t="e">
        <f t="shared" si="45"/>
        <v>#REF!</v>
      </c>
      <c r="P68" s="94" t="e">
        <f t="shared" si="45"/>
        <v>#REF!</v>
      </c>
      <c r="Q68" s="94" t="e">
        <f t="shared" si="45"/>
        <v>#REF!</v>
      </c>
      <c r="R68" s="95" t="e">
        <f t="shared" si="45"/>
        <v>#REF!</v>
      </c>
      <c r="S68" s="76"/>
      <c r="T68" s="76"/>
      <c r="U68" s="76"/>
      <c r="V68" s="76"/>
      <c r="W68" s="76"/>
      <c r="X68" s="76"/>
      <c r="Y68" s="76"/>
      <c r="Z68" s="76"/>
      <c r="AA68" s="76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</row>
    <row r="69" spans="4:42" hidden="1" x14ac:dyDescent="0.4">
      <c r="D69" s="91" t="s">
        <v>149</v>
      </c>
      <c r="E69" s="76" t="s">
        <v>95</v>
      </c>
      <c r="F69" s="82" t="s">
        <v>149</v>
      </c>
      <c r="G69" s="80" t="e">
        <f>$L$51/1000*24*(F$4+F$5)</f>
        <v>#REF!</v>
      </c>
      <c r="H69" s="80" t="e">
        <f t="shared" ref="H69:R69" si="46">$L$51/1000*24*(G$4+G$5)</f>
        <v>#REF!</v>
      </c>
      <c r="I69" s="80" t="e">
        <f t="shared" si="46"/>
        <v>#REF!</v>
      </c>
      <c r="J69" s="80" t="e">
        <f t="shared" si="46"/>
        <v>#REF!</v>
      </c>
      <c r="K69" s="80" t="e">
        <f t="shared" si="46"/>
        <v>#REF!</v>
      </c>
      <c r="L69" s="80" t="e">
        <f t="shared" si="46"/>
        <v>#REF!</v>
      </c>
      <c r="M69" s="80" t="e">
        <f t="shared" si="46"/>
        <v>#REF!</v>
      </c>
      <c r="N69" s="80" t="e">
        <f t="shared" si="46"/>
        <v>#REF!</v>
      </c>
      <c r="O69" s="80" t="e">
        <f t="shared" si="46"/>
        <v>#REF!</v>
      </c>
      <c r="P69" s="80" t="e">
        <f t="shared" si="46"/>
        <v>#REF!</v>
      </c>
      <c r="Q69" s="80" t="e">
        <f t="shared" si="46"/>
        <v>#REF!</v>
      </c>
      <c r="R69" s="81" t="e">
        <f t="shared" si="46"/>
        <v>#REF!</v>
      </c>
      <c r="S69" s="76"/>
      <c r="T69" s="76"/>
      <c r="U69" s="76"/>
      <c r="V69" s="76"/>
      <c r="W69" s="76"/>
      <c r="X69" s="76"/>
      <c r="Y69" s="76"/>
      <c r="Z69" s="76"/>
      <c r="AA69" s="76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</row>
    <row r="70" spans="4:42" ht="19.5" hidden="1" thickBot="1" x14ac:dyDescent="0.45">
      <c r="D70" s="91" t="s">
        <v>150</v>
      </c>
      <c r="E70" s="76" t="s">
        <v>95</v>
      </c>
      <c r="F70" s="97" t="s">
        <v>150</v>
      </c>
      <c r="G70" s="80" t="e">
        <f t="shared" ref="G70:R70" si="47">G68+G69</f>
        <v>#REF!</v>
      </c>
      <c r="H70" s="80" t="e">
        <f t="shared" si="47"/>
        <v>#REF!</v>
      </c>
      <c r="I70" s="80" t="e">
        <f t="shared" si="47"/>
        <v>#REF!</v>
      </c>
      <c r="J70" s="80" t="e">
        <f t="shared" si="47"/>
        <v>#REF!</v>
      </c>
      <c r="K70" s="80" t="e">
        <f t="shared" si="47"/>
        <v>#REF!</v>
      </c>
      <c r="L70" s="80" t="e">
        <f t="shared" si="47"/>
        <v>#REF!</v>
      </c>
      <c r="M70" s="80" t="e">
        <f t="shared" si="47"/>
        <v>#REF!</v>
      </c>
      <c r="N70" s="80" t="e">
        <f t="shared" si="47"/>
        <v>#REF!</v>
      </c>
      <c r="O70" s="80" t="e">
        <f t="shared" si="47"/>
        <v>#REF!</v>
      </c>
      <c r="P70" s="80" t="e">
        <f t="shared" si="47"/>
        <v>#REF!</v>
      </c>
      <c r="Q70" s="80" t="e">
        <f t="shared" si="47"/>
        <v>#REF!</v>
      </c>
      <c r="R70" s="81" t="e">
        <f t="shared" si="47"/>
        <v>#REF!</v>
      </c>
      <c r="S70" s="76" t="e">
        <f>SUM(G70:R70)</f>
        <v>#REF!</v>
      </c>
      <c r="T70" s="76"/>
      <c r="U70" s="76"/>
      <c r="V70" s="76"/>
      <c r="W70" s="76"/>
      <c r="X70" s="76"/>
      <c r="Y70" s="76"/>
      <c r="Z70" s="76"/>
      <c r="AA70" s="76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</row>
    <row r="71" spans="4:42" hidden="1" x14ac:dyDescent="0.4">
      <c r="D71" s="91" t="s">
        <v>148</v>
      </c>
      <c r="E71" s="76" t="s">
        <v>96</v>
      </c>
      <c r="F71" s="82" t="s">
        <v>148</v>
      </c>
      <c r="G71" s="94" t="e">
        <f>$M$50/1000*($C$15^2*F$6+$C$16^2*F$7)</f>
        <v>#REF!</v>
      </c>
      <c r="H71" s="94" t="e">
        <f t="shared" ref="H71:R71" si="48">$M$50/1000*($C$15^2*G$6+$C$16^2*G$7)</f>
        <v>#REF!</v>
      </c>
      <c r="I71" s="94" t="e">
        <f t="shared" si="48"/>
        <v>#REF!</v>
      </c>
      <c r="J71" s="94" t="e">
        <f t="shared" si="48"/>
        <v>#REF!</v>
      </c>
      <c r="K71" s="94" t="e">
        <f t="shared" si="48"/>
        <v>#REF!</v>
      </c>
      <c r="L71" s="94" t="e">
        <f t="shared" si="48"/>
        <v>#REF!</v>
      </c>
      <c r="M71" s="94" t="e">
        <f t="shared" si="48"/>
        <v>#REF!</v>
      </c>
      <c r="N71" s="94" t="e">
        <f t="shared" si="48"/>
        <v>#REF!</v>
      </c>
      <c r="O71" s="94" t="e">
        <f t="shared" si="48"/>
        <v>#REF!</v>
      </c>
      <c r="P71" s="94" t="e">
        <f t="shared" si="48"/>
        <v>#REF!</v>
      </c>
      <c r="Q71" s="94" t="e">
        <f t="shared" si="48"/>
        <v>#REF!</v>
      </c>
      <c r="R71" s="95" t="e">
        <f t="shared" si="48"/>
        <v>#REF!</v>
      </c>
      <c r="S71" s="76"/>
      <c r="T71" s="76"/>
      <c r="U71" s="76"/>
      <c r="V71" s="76"/>
      <c r="W71" s="76"/>
      <c r="X71" s="76"/>
      <c r="Y71" s="76"/>
      <c r="Z71" s="76"/>
      <c r="AA71" s="76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</row>
    <row r="72" spans="4:42" hidden="1" x14ac:dyDescent="0.4">
      <c r="D72" s="91" t="s">
        <v>149</v>
      </c>
      <c r="E72" s="76" t="s">
        <v>96</v>
      </c>
      <c r="F72" s="82" t="s">
        <v>149</v>
      </c>
      <c r="G72" s="80" t="e">
        <f>$M$51/1000*24*(F$4+F$5)</f>
        <v>#REF!</v>
      </c>
      <c r="H72" s="80" t="e">
        <f t="shared" ref="H72:R72" si="49">$M$51/1000*24*(G$4+G$5)</f>
        <v>#REF!</v>
      </c>
      <c r="I72" s="80" t="e">
        <f t="shared" si="49"/>
        <v>#REF!</v>
      </c>
      <c r="J72" s="80" t="e">
        <f t="shared" si="49"/>
        <v>#REF!</v>
      </c>
      <c r="K72" s="80" t="e">
        <f t="shared" si="49"/>
        <v>#REF!</v>
      </c>
      <c r="L72" s="80" t="e">
        <f t="shared" si="49"/>
        <v>#REF!</v>
      </c>
      <c r="M72" s="80" t="e">
        <f t="shared" si="49"/>
        <v>#REF!</v>
      </c>
      <c r="N72" s="80" t="e">
        <f t="shared" si="49"/>
        <v>#REF!</v>
      </c>
      <c r="O72" s="80" t="e">
        <f t="shared" si="49"/>
        <v>#REF!</v>
      </c>
      <c r="P72" s="80" t="e">
        <f t="shared" si="49"/>
        <v>#REF!</v>
      </c>
      <c r="Q72" s="80" t="e">
        <f t="shared" si="49"/>
        <v>#REF!</v>
      </c>
      <c r="R72" s="81" t="e">
        <f t="shared" si="49"/>
        <v>#REF!</v>
      </c>
      <c r="S72" s="76"/>
      <c r="T72" s="76"/>
      <c r="U72" s="76"/>
      <c r="V72" s="76"/>
      <c r="W72" s="76"/>
      <c r="X72" s="76"/>
      <c r="Y72" s="76"/>
      <c r="Z72" s="76"/>
      <c r="AA72" s="76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</row>
    <row r="73" spans="4:42" ht="19.5" hidden="1" thickBot="1" x14ac:dyDescent="0.45">
      <c r="D73" s="91" t="s">
        <v>150</v>
      </c>
      <c r="E73" s="76" t="s">
        <v>96</v>
      </c>
      <c r="F73" s="97" t="s">
        <v>150</v>
      </c>
      <c r="G73" s="80" t="e">
        <f t="shared" ref="G73:R73" si="50">G71+G72</f>
        <v>#REF!</v>
      </c>
      <c r="H73" s="80" t="e">
        <f t="shared" si="50"/>
        <v>#REF!</v>
      </c>
      <c r="I73" s="80" t="e">
        <f t="shared" si="50"/>
        <v>#REF!</v>
      </c>
      <c r="J73" s="80" t="e">
        <f t="shared" si="50"/>
        <v>#REF!</v>
      </c>
      <c r="K73" s="80" t="e">
        <f t="shared" si="50"/>
        <v>#REF!</v>
      </c>
      <c r="L73" s="80" t="e">
        <f t="shared" si="50"/>
        <v>#REF!</v>
      </c>
      <c r="M73" s="80" t="e">
        <f t="shared" si="50"/>
        <v>#REF!</v>
      </c>
      <c r="N73" s="80" t="e">
        <f t="shared" si="50"/>
        <v>#REF!</v>
      </c>
      <c r="O73" s="80" t="e">
        <f t="shared" si="50"/>
        <v>#REF!</v>
      </c>
      <c r="P73" s="80" t="e">
        <f t="shared" si="50"/>
        <v>#REF!</v>
      </c>
      <c r="Q73" s="80" t="e">
        <f t="shared" si="50"/>
        <v>#REF!</v>
      </c>
      <c r="R73" s="81" t="e">
        <f t="shared" si="50"/>
        <v>#REF!</v>
      </c>
      <c r="S73" s="76" t="e">
        <f>SUM(G73:R73)</f>
        <v>#REF!</v>
      </c>
      <c r="T73" s="76"/>
      <c r="U73" s="76"/>
      <c r="V73" s="76"/>
      <c r="W73" s="76"/>
      <c r="X73" s="76"/>
      <c r="Y73" s="76"/>
      <c r="Z73" s="76"/>
      <c r="AA73" s="76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/>
    </row>
    <row r="74" spans="4:42" hidden="1" x14ac:dyDescent="0.4">
      <c r="D74" s="91" t="s">
        <v>148</v>
      </c>
      <c r="E74" s="76" t="s">
        <v>97</v>
      </c>
      <c r="F74" s="82" t="s">
        <v>148</v>
      </c>
      <c r="G74" s="94" t="e">
        <f>$N$50/1000*($C$15^2*F$6+$C$16^2*F$7)</f>
        <v>#REF!</v>
      </c>
      <c r="H74" s="94" t="e">
        <f t="shared" ref="H74:R74" si="51">$N$50/1000*($C$15^2*G$6+$C$16^2*G$7)</f>
        <v>#REF!</v>
      </c>
      <c r="I74" s="94" t="e">
        <f t="shared" si="51"/>
        <v>#REF!</v>
      </c>
      <c r="J74" s="94" t="e">
        <f t="shared" si="51"/>
        <v>#REF!</v>
      </c>
      <c r="K74" s="94" t="e">
        <f t="shared" si="51"/>
        <v>#REF!</v>
      </c>
      <c r="L74" s="94" t="e">
        <f t="shared" si="51"/>
        <v>#REF!</v>
      </c>
      <c r="M74" s="94" t="e">
        <f t="shared" si="51"/>
        <v>#REF!</v>
      </c>
      <c r="N74" s="94" t="e">
        <f t="shared" si="51"/>
        <v>#REF!</v>
      </c>
      <c r="O74" s="94" t="e">
        <f t="shared" si="51"/>
        <v>#REF!</v>
      </c>
      <c r="P74" s="94" t="e">
        <f t="shared" si="51"/>
        <v>#REF!</v>
      </c>
      <c r="Q74" s="94" t="e">
        <f t="shared" si="51"/>
        <v>#REF!</v>
      </c>
      <c r="R74" s="95" t="e">
        <f t="shared" si="51"/>
        <v>#REF!</v>
      </c>
      <c r="S74" s="76"/>
      <c r="T74" s="76"/>
      <c r="U74" s="76"/>
      <c r="V74" s="76"/>
      <c r="W74" s="76"/>
      <c r="X74" s="76"/>
      <c r="Y74" s="76"/>
      <c r="Z74" s="76"/>
      <c r="AA74" s="76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</row>
    <row r="75" spans="4:42" hidden="1" x14ac:dyDescent="0.4">
      <c r="D75" s="91" t="s">
        <v>149</v>
      </c>
      <c r="E75" s="76" t="s">
        <v>97</v>
      </c>
      <c r="F75" s="82" t="s">
        <v>149</v>
      </c>
      <c r="G75" s="80" t="e">
        <f>$N$51/1000*24*(F$4+F$5)</f>
        <v>#REF!</v>
      </c>
      <c r="H75" s="80" t="e">
        <f t="shared" ref="H75:R75" si="52">$N$51/1000*24*(G$4+G$5)</f>
        <v>#REF!</v>
      </c>
      <c r="I75" s="80" t="e">
        <f t="shared" si="52"/>
        <v>#REF!</v>
      </c>
      <c r="J75" s="80" t="e">
        <f t="shared" si="52"/>
        <v>#REF!</v>
      </c>
      <c r="K75" s="80" t="e">
        <f t="shared" si="52"/>
        <v>#REF!</v>
      </c>
      <c r="L75" s="80" t="e">
        <f t="shared" si="52"/>
        <v>#REF!</v>
      </c>
      <c r="M75" s="80" t="e">
        <f t="shared" si="52"/>
        <v>#REF!</v>
      </c>
      <c r="N75" s="80" t="e">
        <f t="shared" si="52"/>
        <v>#REF!</v>
      </c>
      <c r="O75" s="80" t="e">
        <f t="shared" si="52"/>
        <v>#REF!</v>
      </c>
      <c r="P75" s="80" t="e">
        <f t="shared" si="52"/>
        <v>#REF!</v>
      </c>
      <c r="Q75" s="80" t="e">
        <f t="shared" si="52"/>
        <v>#REF!</v>
      </c>
      <c r="R75" s="81" t="e">
        <f t="shared" si="52"/>
        <v>#REF!</v>
      </c>
      <c r="S75" s="76"/>
      <c r="T75" s="76"/>
      <c r="U75" s="76"/>
      <c r="V75" s="76"/>
      <c r="W75" s="76"/>
      <c r="X75" s="76"/>
      <c r="Y75" s="76"/>
      <c r="Z75" s="76"/>
      <c r="AA75" s="76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</row>
    <row r="76" spans="4:42" ht="19.5" hidden="1" thickBot="1" x14ac:dyDescent="0.45">
      <c r="D76" s="91" t="s">
        <v>150</v>
      </c>
      <c r="E76" s="76" t="s">
        <v>97</v>
      </c>
      <c r="F76" s="97" t="s">
        <v>150</v>
      </c>
      <c r="G76" s="80" t="e">
        <f t="shared" ref="G76:R76" si="53">G74+G75</f>
        <v>#REF!</v>
      </c>
      <c r="H76" s="80" t="e">
        <f t="shared" si="53"/>
        <v>#REF!</v>
      </c>
      <c r="I76" s="80" t="e">
        <f t="shared" si="53"/>
        <v>#REF!</v>
      </c>
      <c r="J76" s="80" t="e">
        <f t="shared" si="53"/>
        <v>#REF!</v>
      </c>
      <c r="K76" s="80" t="e">
        <f t="shared" si="53"/>
        <v>#REF!</v>
      </c>
      <c r="L76" s="80" t="e">
        <f t="shared" si="53"/>
        <v>#REF!</v>
      </c>
      <c r="M76" s="80" t="e">
        <f t="shared" si="53"/>
        <v>#REF!</v>
      </c>
      <c r="N76" s="80" t="e">
        <f t="shared" si="53"/>
        <v>#REF!</v>
      </c>
      <c r="O76" s="80" t="e">
        <f t="shared" si="53"/>
        <v>#REF!</v>
      </c>
      <c r="P76" s="80" t="e">
        <f t="shared" si="53"/>
        <v>#REF!</v>
      </c>
      <c r="Q76" s="80" t="e">
        <f t="shared" si="53"/>
        <v>#REF!</v>
      </c>
      <c r="R76" s="81" t="e">
        <f t="shared" si="53"/>
        <v>#REF!</v>
      </c>
      <c r="S76" s="76" t="e">
        <f>SUM(G76:R76)</f>
        <v>#REF!</v>
      </c>
      <c r="T76" s="76"/>
      <c r="U76" s="76"/>
      <c r="V76" s="76"/>
      <c r="W76" s="76"/>
      <c r="X76" s="76"/>
      <c r="Y76" s="76"/>
      <c r="Z76" s="76"/>
      <c r="AA76" s="76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</row>
    <row r="77" spans="4:42" hidden="1" x14ac:dyDescent="0.4">
      <c r="D77" s="91" t="s">
        <v>148</v>
      </c>
      <c r="E77" s="76" t="s">
        <v>98</v>
      </c>
      <c r="F77" s="82" t="s">
        <v>148</v>
      </c>
      <c r="G77" s="94" t="e">
        <f>$O$50/1000*($C$15^2*F$6+$C$16^2*F$7)</f>
        <v>#REF!</v>
      </c>
      <c r="H77" s="94" t="e">
        <f t="shared" ref="H77:R77" si="54">$O$50/1000*($C$15^2*G$6+$C$16^2*G$7)</f>
        <v>#REF!</v>
      </c>
      <c r="I77" s="94" t="e">
        <f t="shared" si="54"/>
        <v>#REF!</v>
      </c>
      <c r="J77" s="94" t="e">
        <f t="shared" si="54"/>
        <v>#REF!</v>
      </c>
      <c r="K77" s="94" t="e">
        <f t="shared" si="54"/>
        <v>#REF!</v>
      </c>
      <c r="L77" s="94" t="e">
        <f t="shared" si="54"/>
        <v>#REF!</v>
      </c>
      <c r="M77" s="94" t="e">
        <f t="shared" si="54"/>
        <v>#REF!</v>
      </c>
      <c r="N77" s="94" t="e">
        <f t="shared" si="54"/>
        <v>#REF!</v>
      </c>
      <c r="O77" s="94" t="e">
        <f t="shared" si="54"/>
        <v>#REF!</v>
      </c>
      <c r="P77" s="94" t="e">
        <f t="shared" si="54"/>
        <v>#REF!</v>
      </c>
      <c r="Q77" s="94" t="e">
        <f t="shared" si="54"/>
        <v>#REF!</v>
      </c>
      <c r="R77" s="95" t="e">
        <f t="shared" si="54"/>
        <v>#REF!</v>
      </c>
      <c r="S77" s="76"/>
      <c r="T77" s="76"/>
      <c r="U77" s="76"/>
      <c r="V77" s="76"/>
      <c r="W77" s="76"/>
      <c r="X77" s="76"/>
      <c r="Y77" s="76"/>
      <c r="Z77" s="76"/>
      <c r="AA77" s="76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</row>
    <row r="78" spans="4:42" hidden="1" x14ac:dyDescent="0.4">
      <c r="D78" s="91" t="s">
        <v>149</v>
      </c>
      <c r="E78" s="76" t="s">
        <v>98</v>
      </c>
      <c r="F78" s="82" t="s">
        <v>149</v>
      </c>
      <c r="G78" s="80" t="e">
        <f>$O$51/1000*24*(F$4+F$5)</f>
        <v>#REF!</v>
      </c>
      <c r="H78" s="80" t="e">
        <f t="shared" ref="H78:R78" si="55">$O$51/1000*24*(G$4+G$5)</f>
        <v>#REF!</v>
      </c>
      <c r="I78" s="80" t="e">
        <f t="shared" si="55"/>
        <v>#REF!</v>
      </c>
      <c r="J78" s="80" t="e">
        <f t="shared" si="55"/>
        <v>#REF!</v>
      </c>
      <c r="K78" s="80" t="e">
        <f t="shared" si="55"/>
        <v>#REF!</v>
      </c>
      <c r="L78" s="80" t="e">
        <f t="shared" si="55"/>
        <v>#REF!</v>
      </c>
      <c r="M78" s="80" t="e">
        <f t="shared" si="55"/>
        <v>#REF!</v>
      </c>
      <c r="N78" s="80" t="e">
        <f t="shared" si="55"/>
        <v>#REF!</v>
      </c>
      <c r="O78" s="80" t="e">
        <f t="shared" si="55"/>
        <v>#REF!</v>
      </c>
      <c r="P78" s="80" t="e">
        <f t="shared" si="55"/>
        <v>#REF!</v>
      </c>
      <c r="Q78" s="80" t="e">
        <f t="shared" si="55"/>
        <v>#REF!</v>
      </c>
      <c r="R78" s="81" t="e">
        <f t="shared" si="55"/>
        <v>#REF!</v>
      </c>
      <c r="S78" s="76"/>
      <c r="T78" s="76"/>
      <c r="U78" s="76"/>
      <c r="V78" s="76"/>
      <c r="W78" s="76"/>
      <c r="X78" s="76"/>
      <c r="Y78" s="76"/>
      <c r="Z78" s="76"/>
      <c r="AA78" s="76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</row>
    <row r="79" spans="4:42" ht="19.5" hidden="1" thickBot="1" x14ac:dyDescent="0.45">
      <c r="D79" s="91" t="s">
        <v>150</v>
      </c>
      <c r="E79" s="76" t="s">
        <v>98</v>
      </c>
      <c r="F79" s="97" t="s">
        <v>150</v>
      </c>
      <c r="G79" s="80" t="e">
        <f t="shared" ref="G79:R79" si="56">G77+G78</f>
        <v>#REF!</v>
      </c>
      <c r="H79" s="80" t="e">
        <f t="shared" si="56"/>
        <v>#REF!</v>
      </c>
      <c r="I79" s="80" t="e">
        <f t="shared" si="56"/>
        <v>#REF!</v>
      </c>
      <c r="J79" s="80" t="e">
        <f t="shared" si="56"/>
        <v>#REF!</v>
      </c>
      <c r="K79" s="80" t="e">
        <f t="shared" si="56"/>
        <v>#REF!</v>
      </c>
      <c r="L79" s="80" t="e">
        <f t="shared" si="56"/>
        <v>#REF!</v>
      </c>
      <c r="M79" s="80" t="e">
        <f t="shared" si="56"/>
        <v>#REF!</v>
      </c>
      <c r="N79" s="80" t="e">
        <f t="shared" si="56"/>
        <v>#REF!</v>
      </c>
      <c r="O79" s="80" t="e">
        <f t="shared" si="56"/>
        <v>#REF!</v>
      </c>
      <c r="P79" s="80" t="e">
        <f t="shared" si="56"/>
        <v>#REF!</v>
      </c>
      <c r="Q79" s="80" t="e">
        <f t="shared" si="56"/>
        <v>#REF!</v>
      </c>
      <c r="R79" s="81" t="e">
        <f t="shared" si="56"/>
        <v>#REF!</v>
      </c>
      <c r="S79" s="76" t="e">
        <f>SUM(G79:R79)</f>
        <v>#REF!</v>
      </c>
      <c r="T79" s="76"/>
      <c r="U79" s="76"/>
      <c r="V79" s="76"/>
      <c r="W79" s="76"/>
      <c r="X79" s="76"/>
      <c r="Y79" s="76"/>
      <c r="Z79" s="76"/>
      <c r="AA79" s="76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</row>
    <row r="80" spans="4:42" hidden="1" x14ac:dyDescent="0.4">
      <c r="D80" s="91" t="s">
        <v>148</v>
      </c>
      <c r="E80" s="76" t="s">
        <v>99</v>
      </c>
      <c r="F80" s="82" t="s">
        <v>148</v>
      </c>
      <c r="G80" s="94" t="e">
        <f>$P$50/1000*($C$15^2*F$6+$C$16^2*F$7)</f>
        <v>#REF!</v>
      </c>
      <c r="H80" s="94" t="e">
        <f t="shared" ref="H80:R80" si="57">$P$50/1000*($C$15^2*G$6+$C$16^2*G$7)</f>
        <v>#REF!</v>
      </c>
      <c r="I80" s="94" t="e">
        <f t="shared" si="57"/>
        <v>#REF!</v>
      </c>
      <c r="J80" s="94" t="e">
        <f t="shared" si="57"/>
        <v>#REF!</v>
      </c>
      <c r="K80" s="94" t="e">
        <f t="shared" si="57"/>
        <v>#REF!</v>
      </c>
      <c r="L80" s="94" t="e">
        <f t="shared" si="57"/>
        <v>#REF!</v>
      </c>
      <c r="M80" s="94" t="e">
        <f t="shared" si="57"/>
        <v>#REF!</v>
      </c>
      <c r="N80" s="94" t="e">
        <f t="shared" si="57"/>
        <v>#REF!</v>
      </c>
      <c r="O80" s="94" t="e">
        <f t="shared" si="57"/>
        <v>#REF!</v>
      </c>
      <c r="P80" s="94" t="e">
        <f t="shared" si="57"/>
        <v>#REF!</v>
      </c>
      <c r="Q80" s="94" t="e">
        <f t="shared" si="57"/>
        <v>#REF!</v>
      </c>
      <c r="R80" s="95" t="e">
        <f t="shared" si="57"/>
        <v>#REF!</v>
      </c>
      <c r="S80" s="76"/>
      <c r="T80" s="76"/>
      <c r="U80" s="76"/>
      <c r="V80" s="76"/>
      <c r="W80" s="76"/>
      <c r="X80" s="76"/>
      <c r="Y80" s="76"/>
      <c r="Z80" s="76"/>
      <c r="AA80" s="76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</row>
    <row r="81" spans="4:42" hidden="1" x14ac:dyDescent="0.4">
      <c r="D81" s="91" t="s">
        <v>149</v>
      </c>
      <c r="E81" s="76" t="s">
        <v>99</v>
      </c>
      <c r="F81" s="82" t="s">
        <v>149</v>
      </c>
      <c r="G81" s="80" t="e">
        <f>$P$51/1000*24*(F$4+F$5)</f>
        <v>#REF!</v>
      </c>
      <c r="H81" s="80" t="e">
        <f t="shared" ref="H81:R81" si="58">$P$51/1000*24*(G$4+G$5)</f>
        <v>#REF!</v>
      </c>
      <c r="I81" s="80" t="e">
        <f t="shared" si="58"/>
        <v>#REF!</v>
      </c>
      <c r="J81" s="80" t="e">
        <f t="shared" si="58"/>
        <v>#REF!</v>
      </c>
      <c r="K81" s="80" t="e">
        <f t="shared" si="58"/>
        <v>#REF!</v>
      </c>
      <c r="L81" s="80" t="e">
        <f t="shared" si="58"/>
        <v>#REF!</v>
      </c>
      <c r="M81" s="80" t="e">
        <f t="shared" si="58"/>
        <v>#REF!</v>
      </c>
      <c r="N81" s="80" t="e">
        <f t="shared" si="58"/>
        <v>#REF!</v>
      </c>
      <c r="O81" s="80" t="e">
        <f t="shared" si="58"/>
        <v>#REF!</v>
      </c>
      <c r="P81" s="80" t="e">
        <f t="shared" si="58"/>
        <v>#REF!</v>
      </c>
      <c r="Q81" s="80" t="e">
        <f t="shared" si="58"/>
        <v>#REF!</v>
      </c>
      <c r="R81" s="81" t="e">
        <f t="shared" si="58"/>
        <v>#REF!</v>
      </c>
      <c r="S81" s="76"/>
      <c r="T81" s="76"/>
      <c r="U81" s="76"/>
      <c r="V81" s="76"/>
      <c r="W81" s="76"/>
      <c r="X81" s="76"/>
      <c r="Y81" s="76"/>
      <c r="Z81" s="76"/>
      <c r="AA81" s="76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</row>
    <row r="82" spans="4:42" ht="19.5" hidden="1" thickBot="1" x14ac:dyDescent="0.45">
      <c r="D82" s="91" t="s">
        <v>150</v>
      </c>
      <c r="E82" s="76" t="s">
        <v>99</v>
      </c>
      <c r="F82" s="97" t="s">
        <v>150</v>
      </c>
      <c r="G82" s="80" t="e">
        <f t="shared" ref="G82:R82" si="59">G80+G81</f>
        <v>#REF!</v>
      </c>
      <c r="H82" s="80" t="e">
        <f t="shared" si="59"/>
        <v>#REF!</v>
      </c>
      <c r="I82" s="80" t="e">
        <f t="shared" si="59"/>
        <v>#REF!</v>
      </c>
      <c r="J82" s="80" t="e">
        <f t="shared" si="59"/>
        <v>#REF!</v>
      </c>
      <c r="K82" s="80" t="e">
        <f t="shared" si="59"/>
        <v>#REF!</v>
      </c>
      <c r="L82" s="80" t="e">
        <f t="shared" si="59"/>
        <v>#REF!</v>
      </c>
      <c r="M82" s="80" t="e">
        <f t="shared" si="59"/>
        <v>#REF!</v>
      </c>
      <c r="N82" s="80" t="e">
        <f t="shared" si="59"/>
        <v>#REF!</v>
      </c>
      <c r="O82" s="80" t="e">
        <f t="shared" si="59"/>
        <v>#REF!</v>
      </c>
      <c r="P82" s="80" t="e">
        <f t="shared" si="59"/>
        <v>#REF!</v>
      </c>
      <c r="Q82" s="80" t="e">
        <f t="shared" si="59"/>
        <v>#REF!</v>
      </c>
      <c r="R82" s="81" t="e">
        <f t="shared" si="59"/>
        <v>#REF!</v>
      </c>
      <c r="S82" s="76" t="e">
        <f>SUM(G82:R82)</f>
        <v>#REF!</v>
      </c>
      <c r="T82" s="76"/>
      <c r="U82" s="76"/>
      <c r="V82" s="76"/>
      <c r="W82" s="76"/>
      <c r="X82" s="76"/>
      <c r="Y82" s="76"/>
      <c r="Z82" s="76"/>
      <c r="AA82" s="76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</row>
    <row r="83" spans="4:42" hidden="1" x14ac:dyDescent="0.4">
      <c r="D83" s="91" t="s">
        <v>148</v>
      </c>
      <c r="E83" s="76" t="s">
        <v>100</v>
      </c>
      <c r="F83" s="82" t="s">
        <v>148</v>
      </c>
      <c r="G83" s="94" t="e">
        <f>$Q$50/1000*($C$15^2*F$6+$C$16^2*F$7)</f>
        <v>#REF!</v>
      </c>
      <c r="H83" s="94" t="e">
        <f t="shared" ref="H83:R83" si="60">$Q$50/1000*($C$15^2*G$6+$C$16^2*G$7)</f>
        <v>#REF!</v>
      </c>
      <c r="I83" s="94" t="e">
        <f t="shared" si="60"/>
        <v>#REF!</v>
      </c>
      <c r="J83" s="94" t="e">
        <f t="shared" si="60"/>
        <v>#REF!</v>
      </c>
      <c r="K83" s="94" t="e">
        <f t="shared" si="60"/>
        <v>#REF!</v>
      </c>
      <c r="L83" s="94" t="e">
        <f t="shared" si="60"/>
        <v>#REF!</v>
      </c>
      <c r="M83" s="94" t="e">
        <f t="shared" si="60"/>
        <v>#REF!</v>
      </c>
      <c r="N83" s="94" t="e">
        <f t="shared" si="60"/>
        <v>#REF!</v>
      </c>
      <c r="O83" s="94" t="e">
        <f t="shared" si="60"/>
        <v>#REF!</v>
      </c>
      <c r="P83" s="94" t="e">
        <f t="shared" si="60"/>
        <v>#REF!</v>
      </c>
      <c r="Q83" s="94" t="e">
        <f t="shared" si="60"/>
        <v>#REF!</v>
      </c>
      <c r="R83" s="95" t="e">
        <f t="shared" si="60"/>
        <v>#REF!</v>
      </c>
      <c r="S83" s="76"/>
      <c r="T83" s="76"/>
      <c r="U83" s="76"/>
      <c r="V83" s="76"/>
      <c r="W83" s="76"/>
      <c r="X83" s="76"/>
      <c r="Y83" s="76"/>
      <c r="Z83" s="76"/>
      <c r="AA83" s="76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</row>
    <row r="84" spans="4:42" hidden="1" x14ac:dyDescent="0.4">
      <c r="D84" s="91" t="s">
        <v>149</v>
      </c>
      <c r="E84" s="76" t="s">
        <v>100</v>
      </c>
      <c r="F84" s="82" t="s">
        <v>149</v>
      </c>
      <c r="G84" s="80" t="e">
        <f>$Q$51/1000*24*(F$4+F$5)</f>
        <v>#REF!</v>
      </c>
      <c r="H84" s="80" t="e">
        <f t="shared" ref="H84:R84" si="61">$Q$51/1000*24*(G$4+G$5)</f>
        <v>#REF!</v>
      </c>
      <c r="I84" s="80" t="e">
        <f t="shared" si="61"/>
        <v>#REF!</v>
      </c>
      <c r="J84" s="80" t="e">
        <f t="shared" si="61"/>
        <v>#REF!</v>
      </c>
      <c r="K84" s="80" t="e">
        <f t="shared" si="61"/>
        <v>#REF!</v>
      </c>
      <c r="L84" s="80" t="e">
        <f t="shared" si="61"/>
        <v>#REF!</v>
      </c>
      <c r="M84" s="80" t="e">
        <f t="shared" si="61"/>
        <v>#REF!</v>
      </c>
      <c r="N84" s="80" t="e">
        <f t="shared" si="61"/>
        <v>#REF!</v>
      </c>
      <c r="O84" s="80" t="e">
        <f t="shared" si="61"/>
        <v>#REF!</v>
      </c>
      <c r="P84" s="80" t="e">
        <f t="shared" si="61"/>
        <v>#REF!</v>
      </c>
      <c r="Q84" s="80" t="e">
        <f t="shared" si="61"/>
        <v>#REF!</v>
      </c>
      <c r="R84" s="81" t="e">
        <f t="shared" si="61"/>
        <v>#REF!</v>
      </c>
      <c r="S84" s="76"/>
      <c r="T84" s="76"/>
      <c r="U84" s="76"/>
      <c r="V84" s="76"/>
      <c r="W84" s="76"/>
      <c r="X84" s="76"/>
      <c r="Y84" s="76"/>
      <c r="Z84" s="76"/>
      <c r="AA84" s="76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</row>
    <row r="85" spans="4:42" ht="19.5" hidden="1" thickBot="1" x14ac:dyDescent="0.45">
      <c r="D85" s="91" t="s">
        <v>150</v>
      </c>
      <c r="E85" s="76" t="s">
        <v>100</v>
      </c>
      <c r="F85" s="97" t="s">
        <v>150</v>
      </c>
      <c r="G85" s="80" t="e">
        <f t="shared" ref="G85:R85" si="62">G83+G84</f>
        <v>#REF!</v>
      </c>
      <c r="H85" s="80" t="e">
        <f t="shared" si="62"/>
        <v>#REF!</v>
      </c>
      <c r="I85" s="80" t="e">
        <f t="shared" si="62"/>
        <v>#REF!</v>
      </c>
      <c r="J85" s="80" t="e">
        <f t="shared" si="62"/>
        <v>#REF!</v>
      </c>
      <c r="K85" s="80" t="e">
        <f t="shared" si="62"/>
        <v>#REF!</v>
      </c>
      <c r="L85" s="80" t="e">
        <f t="shared" si="62"/>
        <v>#REF!</v>
      </c>
      <c r="M85" s="80" t="e">
        <f t="shared" si="62"/>
        <v>#REF!</v>
      </c>
      <c r="N85" s="80" t="e">
        <f t="shared" si="62"/>
        <v>#REF!</v>
      </c>
      <c r="O85" s="80" t="e">
        <f t="shared" si="62"/>
        <v>#REF!</v>
      </c>
      <c r="P85" s="80" t="e">
        <f t="shared" si="62"/>
        <v>#REF!</v>
      </c>
      <c r="Q85" s="80" t="e">
        <f t="shared" si="62"/>
        <v>#REF!</v>
      </c>
      <c r="R85" s="81" t="e">
        <f t="shared" si="62"/>
        <v>#REF!</v>
      </c>
      <c r="S85" s="76" t="e">
        <f>SUM(G85:R85)</f>
        <v>#REF!</v>
      </c>
      <c r="T85" s="76"/>
      <c r="U85" s="76"/>
      <c r="V85" s="76"/>
      <c r="W85" s="76"/>
      <c r="X85" s="76"/>
      <c r="Y85" s="76"/>
      <c r="Z85" s="76"/>
      <c r="AA85" s="76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</row>
    <row r="86" spans="4:42" hidden="1" x14ac:dyDescent="0.4">
      <c r="D86" s="91" t="s">
        <v>148</v>
      </c>
      <c r="E86" s="76" t="s">
        <v>101</v>
      </c>
      <c r="F86" s="82" t="s">
        <v>148</v>
      </c>
      <c r="G86" s="94" t="e">
        <f>$R$50/1000*($C$15^2*F$6+$C$16^2*F$7)</f>
        <v>#REF!</v>
      </c>
      <c r="H86" s="94" t="e">
        <f t="shared" ref="H86:R86" si="63">$R$50/1000*($C$15^2*G$6+$C$16^2*G$7)</f>
        <v>#REF!</v>
      </c>
      <c r="I86" s="94" t="e">
        <f t="shared" si="63"/>
        <v>#REF!</v>
      </c>
      <c r="J86" s="94" t="e">
        <f t="shared" si="63"/>
        <v>#REF!</v>
      </c>
      <c r="K86" s="94" t="e">
        <f t="shared" si="63"/>
        <v>#REF!</v>
      </c>
      <c r="L86" s="94" t="e">
        <f t="shared" si="63"/>
        <v>#REF!</v>
      </c>
      <c r="M86" s="94" t="e">
        <f t="shared" si="63"/>
        <v>#REF!</v>
      </c>
      <c r="N86" s="94" t="e">
        <f t="shared" si="63"/>
        <v>#REF!</v>
      </c>
      <c r="O86" s="94" t="e">
        <f t="shared" si="63"/>
        <v>#REF!</v>
      </c>
      <c r="P86" s="94" t="e">
        <f t="shared" si="63"/>
        <v>#REF!</v>
      </c>
      <c r="Q86" s="94" t="e">
        <f t="shared" si="63"/>
        <v>#REF!</v>
      </c>
      <c r="R86" s="95" t="e">
        <f t="shared" si="63"/>
        <v>#REF!</v>
      </c>
      <c r="S86" s="76"/>
      <c r="T86" s="76"/>
      <c r="U86" s="76"/>
      <c r="V86" s="76"/>
      <c r="W86" s="76"/>
      <c r="X86" s="76"/>
      <c r="Y86" s="76"/>
      <c r="Z86" s="76"/>
      <c r="AA86" s="76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</row>
    <row r="87" spans="4:42" hidden="1" x14ac:dyDescent="0.4">
      <c r="D87" s="91" t="s">
        <v>149</v>
      </c>
      <c r="E87" s="76" t="s">
        <v>101</v>
      </c>
      <c r="F87" s="82" t="s">
        <v>149</v>
      </c>
      <c r="G87" s="80" t="e">
        <f>$R$51/1000*24*(F$4+F$5)</f>
        <v>#REF!</v>
      </c>
      <c r="H87" s="80" t="e">
        <f t="shared" ref="H87:R87" si="64">$R$51/1000*24*(G$4+G$5)</f>
        <v>#REF!</v>
      </c>
      <c r="I87" s="80" t="e">
        <f t="shared" si="64"/>
        <v>#REF!</v>
      </c>
      <c r="J87" s="80" t="e">
        <f t="shared" si="64"/>
        <v>#REF!</v>
      </c>
      <c r="K87" s="80" t="e">
        <f t="shared" si="64"/>
        <v>#REF!</v>
      </c>
      <c r="L87" s="80" t="e">
        <f t="shared" si="64"/>
        <v>#REF!</v>
      </c>
      <c r="M87" s="80" t="e">
        <f t="shared" si="64"/>
        <v>#REF!</v>
      </c>
      <c r="N87" s="80" t="e">
        <f t="shared" si="64"/>
        <v>#REF!</v>
      </c>
      <c r="O87" s="80" t="e">
        <f t="shared" si="64"/>
        <v>#REF!</v>
      </c>
      <c r="P87" s="80" t="e">
        <f t="shared" si="64"/>
        <v>#REF!</v>
      </c>
      <c r="Q87" s="80" t="e">
        <f t="shared" si="64"/>
        <v>#REF!</v>
      </c>
      <c r="R87" s="81" t="e">
        <f t="shared" si="64"/>
        <v>#REF!</v>
      </c>
      <c r="S87" s="76"/>
      <c r="T87" s="76"/>
      <c r="U87" s="76"/>
      <c r="V87" s="76"/>
      <c r="W87" s="76"/>
      <c r="X87" s="76"/>
      <c r="Y87" s="76"/>
      <c r="Z87" s="76"/>
      <c r="AA87" s="76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</row>
    <row r="88" spans="4:42" ht="19.5" hidden="1" thickBot="1" x14ac:dyDescent="0.45">
      <c r="D88" s="91" t="s">
        <v>150</v>
      </c>
      <c r="E88" s="76" t="s">
        <v>101</v>
      </c>
      <c r="F88" s="97" t="s">
        <v>150</v>
      </c>
      <c r="G88" s="80" t="e">
        <f t="shared" ref="G88:R88" si="65">G86+G87</f>
        <v>#REF!</v>
      </c>
      <c r="H88" s="80" t="e">
        <f t="shared" si="65"/>
        <v>#REF!</v>
      </c>
      <c r="I88" s="80" t="e">
        <f t="shared" si="65"/>
        <v>#REF!</v>
      </c>
      <c r="J88" s="80" t="e">
        <f t="shared" si="65"/>
        <v>#REF!</v>
      </c>
      <c r="K88" s="80" t="e">
        <f t="shared" si="65"/>
        <v>#REF!</v>
      </c>
      <c r="L88" s="80" t="e">
        <f t="shared" si="65"/>
        <v>#REF!</v>
      </c>
      <c r="M88" s="80" t="e">
        <f t="shared" si="65"/>
        <v>#REF!</v>
      </c>
      <c r="N88" s="80" t="e">
        <f t="shared" si="65"/>
        <v>#REF!</v>
      </c>
      <c r="O88" s="80" t="e">
        <f t="shared" si="65"/>
        <v>#REF!</v>
      </c>
      <c r="P88" s="80" t="e">
        <f t="shared" si="65"/>
        <v>#REF!</v>
      </c>
      <c r="Q88" s="80" t="e">
        <f t="shared" si="65"/>
        <v>#REF!</v>
      </c>
      <c r="R88" s="81" t="e">
        <f t="shared" si="65"/>
        <v>#REF!</v>
      </c>
      <c r="S88" s="76" t="e">
        <f>SUM(G88:R88)</f>
        <v>#REF!</v>
      </c>
      <c r="T88" s="76"/>
      <c r="U88" s="76"/>
      <c r="V88" s="76"/>
      <c r="W88" s="76"/>
      <c r="X88" s="76"/>
      <c r="Y88" s="76"/>
      <c r="Z88" s="76"/>
      <c r="AA88" s="76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</row>
    <row r="89" spans="4:42" hidden="1" x14ac:dyDescent="0.4">
      <c r="D89" s="91" t="s">
        <v>148</v>
      </c>
      <c r="E89" s="76" t="s">
        <v>102</v>
      </c>
      <c r="F89" s="82" t="s">
        <v>148</v>
      </c>
      <c r="G89" s="94" t="e">
        <f>$S$50/1000*($C$15^2*F$6+$C$16^2*F$7)</f>
        <v>#REF!</v>
      </c>
      <c r="H89" s="94" t="e">
        <f t="shared" ref="H89:R89" si="66">$S$50/1000*($C$15^2*G$6+$C$16^2*G$7)</f>
        <v>#REF!</v>
      </c>
      <c r="I89" s="94" t="e">
        <f t="shared" si="66"/>
        <v>#REF!</v>
      </c>
      <c r="J89" s="94" t="e">
        <f t="shared" si="66"/>
        <v>#REF!</v>
      </c>
      <c r="K89" s="94" t="e">
        <f t="shared" si="66"/>
        <v>#REF!</v>
      </c>
      <c r="L89" s="94" t="e">
        <f t="shared" si="66"/>
        <v>#REF!</v>
      </c>
      <c r="M89" s="94" t="e">
        <f t="shared" si="66"/>
        <v>#REF!</v>
      </c>
      <c r="N89" s="94" t="e">
        <f t="shared" si="66"/>
        <v>#REF!</v>
      </c>
      <c r="O89" s="94" t="e">
        <f t="shared" si="66"/>
        <v>#REF!</v>
      </c>
      <c r="P89" s="94" t="e">
        <f t="shared" si="66"/>
        <v>#REF!</v>
      </c>
      <c r="Q89" s="94" t="e">
        <f t="shared" si="66"/>
        <v>#REF!</v>
      </c>
      <c r="R89" s="95" t="e">
        <f t="shared" si="66"/>
        <v>#REF!</v>
      </c>
      <c r="S89" s="76"/>
      <c r="T89" s="76"/>
      <c r="U89" s="76"/>
      <c r="V89" s="76"/>
      <c r="W89" s="76"/>
      <c r="X89" s="76"/>
      <c r="Y89" s="76"/>
      <c r="Z89" s="76"/>
      <c r="AA89" s="76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</row>
    <row r="90" spans="4:42" hidden="1" x14ac:dyDescent="0.4">
      <c r="D90" s="91" t="s">
        <v>149</v>
      </c>
      <c r="E90" s="76" t="s">
        <v>102</v>
      </c>
      <c r="F90" s="82" t="s">
        <v>149</v>
      </c>
      <c r="G90" s="80" t="e">
        <f>$S$51/1000*24*(F$4+F$5)</f>
        <v>#REF!</v>
      </c>
      <c r="H90" s="80" t="e">
        <f t="shared" ref="H90:R90" si="67">$S$51/1000*24*(G$4+G$5)</f>
        <v>#REF!</v>
      </c>
      <c r="I90" s="80" t="e">
        <f t="shared" si="67"/>
        <v>#REF!</v>
      </c>
      <c r="J90" s="80" t="e">
        <f t="shared" si="67"/>
        <v>#REF!</v>
      </c>
      <c r="K90" s="80" t="e">
        <f t="shared" si="67"/>
        <v>#REF!</v>
      </c>
      <c r="L90" s="80" t="e">
        <f t="shared" si="67"/>
        <v>#REF!</v>
      </c>
      <c r="M90" s="80" t="e">
        <f t="shared" si="67"/>
        <v>#REF!</v>
      </c>
      <c r="N90" s="80" t="e">
        <f t="shared" si="67"/>
        <v>#REF!</v>
      </c>
      <c r="O90" s="80" t="e">
        <f t="shared" si="67"/>
        <v>#REF!</v>
      </c>
      <c r="P90" s="80" t="e">
        <f t="shared" si="67"/>
        <v>#REF!</v>
      </c>
      <c r="Q90" s="80" t="e">
        <f t="shared" si="67"/>
        <v>#REF!</v>
      </c>
      <c r="R90" s="81" t="e">
        <f t="shared" si="67"/>
        <v>#REF!</v>
      </c>
      <c r="S90" s="76"/>
      <c r="T90" s="76"/>
      <c r="U90" s="76"/>
      <c r="V90" s="76"/>
      <c r="W90" s="76"/>
      <c r="X90" s="76"/>
      <c r="Y90" s="76"/>
      <c r="Z90" s="76"/>
      <c r="AA90" s="76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</row>
    <row r="91" spans="4:42" ht="19.5" hidden="1" thickBot="1" x14ac:dyDescent="0.45">
      <c r="D91" s="91" t="s">
        <v>150</v>
      </c>
      <c r="E91" s="76" t="s">
        <v>102</v>
      </c>
      <c r="F91" s="97" t="s">
        <v>150</v>
      </c>
      <c r="G91" s="80" t="e">
        <f t="shared" ref="G91:R91" si="68">G89+G90</f>
        <v>#REF!</v>
      </c>
      <c r="H91" s="80" t="e">
        <f t="shared" si="68"/>
        <v>#REF!</v>
      </c>
      <c r="I91" s="80" t="e">
        <f t="shared" si="68"/>
        <v>#REF!</v>
      </c>
      <c r="J91" s="80" t="e">
        <f t="shared" si="68"/>
        <v>#REF!</v>
      </c>
      <c r="K91" s="80" t="e">
        <f t="shared" si="68"/>
        <v>#REF!</v>
      </c>
      <c r="L91" s="80" t="e">
        <f t="shared" si="68"/>
        <v>#REF!</v>
      </c>
      <c r="M91" s="80" t="e">
        <f t="shared" si="68"/>
        <v>#REF!</v>
      </c>
      <c r="N91" s="80" t="e">
        <f t="shared" si="68"/>
        <v>#REF!</v>
      </c>
      <c r="O91" s="80" t="e">
        <f t="shared" si="68"/>
        <v>#REF!</v>
      </c>
      <c r="P91" s="80" t="e">
        <f t="shared" si="68"/>
        <v>#REF!</v>
      </c>
      <c r="Q91" s="80" t="e">
        <f t="shared" si="68"/>
        <v>#REF!</v>
      </c>
      <c r="R91" s="81" t="e">
        <f t="shared" si="68"/>
        <v>#REF!</v>
      </c>
      <c r="S91" s="76" t="e">
        <f>SUM(G91:R91)</f>
        <v>#REF!</v>
      </c>
      <c r="T91" s="76"/>
      <c r="U91" s="76"/>
      <c r="V91" s="76"/>
      <c r="W91" s="76"/>
      <c r="X91" s="76"/>
      <c r="Y91" s="76"/>
      <c r="Z91" s="76"/>
      <c r="AA91" s="76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</row>
    <row r="92" spans="4:42" hidden="1" x14ac:dyDescent="0.4">
      <c r="D92" s="91" t="s">
        <v>148</v>
      </c>
      <c r="E92" s="76" t="s">
        <v>103</v>
      </c>
      <c r="F92" s="82" t="s">
        <v>148</v>
      </c>
      <c r="G92" s="94" t="e">
        <f>$T$50/1000*($C$15^2*F$6+$C$16^2*F$7)</f>
        <v>#REF!</v>
      </c>
      <c r="H92" s="94" t="e">
        <f t="shared" ref="H92:R92" si="69">$T$50/1000*($C$15^2*G$6+$C$16^2*G$7)</f>
        <v>#REF!</v>
      </c>
      <c r="I92" s="94" t="e">
        <f t="shared" si="69"/>
        <v>#REF!</v>
      </c>
      <c r="J92" s="94" t="e">
        <f t="shared" si="69"/>
        <v>#REF!</v>
      </c>
      <c r="K92" s="94" t="e">
        <f t="shared" si="69"/>
        <v>#REF!</v>
      </c>
      <c r="L92" s="94" t="e">
        <f t="shared" si="69"/>
        <v>#REF!</v>
      </c>
      <c r="M92" s="94" t="e">
        <f t="shared" si="69"/>
        <v>#REF!</v>
      </c>
      <c r="N92" s="94" t="e">
        <f t="shared" si="69"/>
        <v>#REF!</v>
      </c>
      <c r="O92" s="94" t="e">
        <f t="shared" si="69"/>
        <v>#REF!</v>
      </c>
      <c r="P92" s="94" t="e">
        <f t="shared" si="69"/>
        <v>#REF!</v>
      </c>
      <c r="Q92" s="94" t="e">
        <f t="shared" si="69"/>
        <v>#REF!</v>
      </c>
      <c r="R92" s="95" t="e">
        <f t="shared" si="69"/>
        <v>#REF!</v>
      </c>
      <c r="S92" s="76"/>
      <c r="T92" s="76"/>
      <c r="U92" s="76"/>
      <c r="V92" s="76"/>
      <c r="W92" s="76"/>
      <c r="X92" s="76"/>
      <c r="Y92" s="76"/>
      <c r="Z92" s="76"/>
      <c r="AA92" s="76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</row>
    <row r="93" spans="4:42" hidden="1" x14ac:dyDescent="0.4">
      <c r="D93" s="91" t="s">
        <v>149</v>
      </c>
      <c r="E93" s="76" t="s">
        <v>103</v>
      </c>
      <c r="F93" s="82" t="s">
        <v>149</v>
      </c>
      <c r="G93" s="80" t="e">
        <f>$T$51/1000*24*(F$4+F$5)</f>
        <v>#REF!</v>
      </c>
      <c r="H93" s="80" t="e">
        <f t="shared" ref="H93:R93" si="70">$T$51/1000*24*(G$4+G$5)</f>
        <v>#REF!</v>
      </c>
      <c r="I93" s="80" t="e">
        <f t="shared" si="70"/>
        <v>#REF!</v>
      </c>
      <c r="J93" s="80" t="e">
        <f t="shared" si="70"/>
        <v>#REF!</v>
      </c>
      <c r="K93" s="80" t="e">
        <f t="shared" si="70"/>
        <v>#REF!</v>
      </c>
      <c r="L93" s="80" t="e">
        <f t="shared" si="70"/>
        <v>#REF!</v>
      </c>
      <c r="M93" s="80" t="e">
        <f t="shared" si="70"/>
        <v>#REF!</v>
      </c>
      <c r="N93" s="80" t="e">
        <f t="shared" si="70"/>
        <v>#REF!</v>
      </c>
      <c r="O93" s="80" t="e">
        <f t="shared" si="70"/>
        <v>#REF!</v>
      </c>
      <c r="P93" s="80" t="e">
        <f t="shared" si="70"/>
        <v>#REF!</v>
      </c>
      <c r="Q93" s="80" t="e">
        <f t="shared" si="70"/>
        <v>#REF!</v>
      </c>
      <c r="R93" s="81" t="e">
        <f t="shared" si="70"/>
        <v>#REF!</v>
      </c>
      <c r="S93" s="76"/>
      <c r="T93" s="76"/>
      <c r="U93" s="76"/>
      <c r="V93" s="76"/>
      <c r="W93" s="76"/>
      <c r="X93" s="76"/>
      <c r="Y93" s="76"/>
      <c r="Z93" s="76"/>
      <c r="AA93" s="76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</row>
    <row r="94" spans="4:42" ht="19.5" hidden="1" thickBot="1" x14ac:dyDescent="0.45">
      <c r="D94" s="91" t="s">
        <v>150</v>
      </c>
      <c r="E94" s="76" t="s">
        <v>103</v>
      </c>
      <c r="F94" s="97" t="s">
        <v>150</v>
      </c>
      <c r="G94" s="80" t="e">
        <f t="shared" ref="G94:R94" si="71">G92+G93</f>
        <v>#REF!</v>
      </c>
      <c r="H94" s="80" t="e">
        <f t="shared" si="71"/>
        <v>#REF!</v>
      </c>
      <c r="I94" s="80" t="e">
        <f t="shared" si="71"/>
        <v>#REF!</v>
      </c>
      <c r="J94" s="80" t="e">
        <f t="shared" si="71"/>
        <v>#REF!</v>
      </c>
      <c r="K94" s="80" t="e">
        <f t="shared" si="71"/>
        <v>#REF!</v>
      </c>
      <c r="L94" s="80" t="e">
        <f t="shared" si="71"/>
        <v>#REF!</v>
      </c>
      <c r="M94" s="80" t="e">
        <f t="shared" si="71"/>
        <v>#REF!</v>
      </c>
      <c r="N94" s="80" t="e">
        <f t="shared" si="71"/>
        <v>#REF!</v>
      </c>
      <c r="O94" s="80" t="e">
        <f t="shared" si="71"/>
        <v>#REF!</v>
      </c>
      <c r="P94" s="80" t="e">
        <f t="shared" si="71"/>
        <v>#REF!</v>
      </c>
      <c r="Q94" s="80" t="e">
        <f t="shared" si="71"/>
        <v>#REF!</v>
      </c>
      <c r="R94" s="81" t="e">
        <f t="shared" si="71"/>
        <v>#REF!</v>
      </c>
      <c r="S94" s="76" t="e">
        <f>SUM(G94:R94)</f>
        <v>#REF!</v>
      </c>
      <c r="T94" s="76"/>
      <c r="U94" s="76"/>
      <c r="V94" s="76"/>
      <c r="W94" s="76"/>
      <c r="X94" s="76"/>
      <c r="Y94" s="76"/>
      <c r="Z94" s="76"/>
      <c r="AA94" s="76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</row>
    <row r="95" spans="4:42" hidden="1" x14ac:dyDescent="0.4">
      <c r="D95" s="91" t="s">
        <v>148</v>
      </c>
      <c r="E95" s="76" t="s">
        <v>104</v>
      </c>
      <c r="F95" s="82" t="s">
        <v>148</v>
      </c>
      <c r="G95" s="94" t="e">
        <f>$U$50/1000*($C$15^2*F$6+$C$16^2*F$7)</f>
        <v>#REF!</v>
      </c>
      <c r="H95" s="94" t="e">
        <f t="shared" ref="H95:R95" si="72">$U$50/1000*($C$15^2*G$6+$C$16^2*G$7)</f>
        <v>#REF!</v>
      </c>
      <c r="I95" s="94" t="e">
        <f t="shared" si="72"/>
        <v>#REF!</v>
      </c>
      <c r="J95" s="94" t="e">
        <f t="shared" si="72"/>
        <v>#REF!</v>
      </c>
      <c r="K95" s="94" t="e">
        <f t="shared" si="72"/>
        <v>#REF!</v>
      </c>
      <c r="L95" s="94" t="e">
        <f t="shared" si="72"/>
        <v>#REF!</v>
      </c>
      <c r="M95" s="94" t="e">
        <f t="shared" si="72"/>
        <v>#REF!</v>
      </c>
      <c r="N95" s="94" t="e">
        <f t="shared" si="72"/>
        <v>#REF!</v>
      </c>
      <c r="O95" s="94" t="e">
        <f t="shared" si="72"/>
        <v>#REF!</v>
      </c>
      <c r="P95" s="94" t="e">
        <f t="shared" si="72"/>
        <v>#REF!</v>
      </c>
      <c r="Q95" s="94" t="e">
        <f t="shared" si="72"/>
        <v>#REF!</v>
      </c>
      <c r="R95" s="95" t="e">
        <f t="shared" si="72"/>
        <v>#REF!</v>
      </c>
      <c r="S95" s="76"/>
      <c r="T95" s="76"/>
      <c r="U95" s="76"/>
      <c r="V95" s="76"/>
      <c r="W95" s="76"/>
      <c r="X95" s="76"/>
      <c r="Y95" s="76"/>
      <c r="Z95" s="76"/>
      <c r="AA95" s="76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</row>
    <row r="96" spans="4:42" hidden="1" x14ac:dyDescent="0.4">
      <c r="D96" s="91" t="s">
        <v>149</v>
      </c>
      <c r="E96" s="76" t="s">
        <v>104</v>
      </c>
      <c r="F96" s="82" t="s">
        <v>149</v>
      </c>
      <c r="G96" s="80" t="e">
        <f>$U$51/1000*24*(F$4+F$5)</f>
        <v>#REF!</v>
      </c>
      <c r="H96" s="80" t="e">
        <f t="shared" ref="H96:R96" si="73">$U$51/1000*24*(G$4+G$5)</f>
        <v>#REF!</v>
      </c>
      <c r="I96" s="80" t="e">
        <f t="shared" si="73"/>
        <v>#REF!</v>
      </c>
      <c r="J96" s="80" t="e">
        <f t="shared" si="73"/>
        <v>#REF!</v>
      </c>
      <c r="K96" s="80" t="e">
        <f t="shared" si="73"/>
        <v>#REF!</v>
      </c>
      <c r="L96" s="80" t="e">
        <f t="shared" si="73"/>
        <v>#REF!</v>
      </c>
      <c r="M96" s="80" t="e">
        <f t="shared" si="73"/>
        <v>#REF!</v>
      </c>
      <c r="N96" s="80" t="e">
        <f t="shared" si="73"/>
        <v>#REF!</v>
      </c>
      <c r="O96" s="80" t="e">
        <f t="shared" si="73"/>
        <v>#REF!</v>
      </c>
      <c r="P96" s="80" t="e">
        <f t="shared" si="73"/>
        <v>#REF!</v>
      </c>
      <c r="Q96" s="80" t="e">
        <f t="shared" si="73"/>
        <v>#REF!</v>
      </c>
      <c r="R96" s="81" t="e">
        <f t="shared" si="73"/>
        <v>#REF!</v>
      </c>
      <c r="S96" s="76"/>
      <c r="T96" s="76"/>
      <c r="U96" s="76"/>
      <c r="V96" s="76"/>
      <c r="W96" s="76"/>
      <c r="X96" s="76"/>
      <c r="Y96" s="76"/>
      <c r="Z96" s="76"/>
      <c r="AA96" s="76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</row>
    <row r="97" spans="4:42" ht="19.5" hidden="1" thickBot="1" x14ac:dyDescent="0.45">
      <c r="D97" s="91" t="s">
        <v>150</v>
      </c>
      <c r="E97" s="76" t="s">
        <v>104</v>
      </c>
      <c r="F97" s="97" t="s">
        <v>150</v>
      </c>
      <c r="G97" s="80" t="e">
        <f t="shared" ref="G97:R97" si="74">G95+G96</f>
        <v>#REF!</v>
      </c>
      <c r="H97" s="80" t="e">
        <f t="shared" si="74"/>
        <v>#REF!</v>
      </c>
      <c r="I97" s="80" t="e">
        <f t="shared" si="74"/>
        <v>#REF!</v>
      </c>
      <c r="J97" s="80" t="e">
        <f t="shared" si="74"/>
        <v>#REF!</v>
      </c>
      <c r="K97" s="80" t="e">
        <f t="shared" si="74"/>
        <v>#REF!</v>
      </c>
      <c r="L97" s="80" t="e">
        <f t="shared" si="74"/>
        <v>#REF!</v>
      </c>
      <c r="M97" s="80" t="e">
        <f t="shared" si="74"/>
        <v>#REF!</v>
      </c>
      <c r="N97" s="80" t="e">
        <f t="shared" si="74"/>
        <v>#REF!</v>
      </c>
      <c r="O97" s="80" t="e">
        <f t="shared" si="74"/>
        <v>#REF!</v>
      </c>
      <c r="P97" s="80" t="e">
        <f t="shared" si="74"/>
        <v>#REF!</v>
      </c>
      <c r="Q97" s="80" t="e">
        <f t="shared" si="74"/>
        <v>#REF!</v>
      </c>
      <c r="R97" s="81" t="e">
        <f t="shared" si="74"/>
        <v>#REF!</v>
      </c>
      <c r="S97" s="76" t="e">
        <f>SUM(G97:R97)</f>
        <v>#REF!</v>
      </c>
      <c r="T97" s="76"/>
      <c r="U97" s="76"/>
      <c r="V97" s="76"/>
      <c r="W97" s="76"/>
      <c r="X97" s="76"/>
      <c r="Y97" s="76"/>
      <c r="Z97" s="76"/>
      <c r="AA97" s="76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</row>
    <row r="98" spans="4:42" hidden="1" x14ac:dyDescent="0.4">
      <c r="D98" s="91" t="s">
        <v>148</v>
      </c>
      <c r="E98" s="76" t="s">
        <v>105</v>
      </c>
      <c r="F98" s="82" t="s">
        <v>148</v>
      </c>
      <c r="G98" s="94" t="e">
        <f>$V$50/1000*($C$15^2*F$6+$C$16^2*F$7)</f>
        <v>#REF!</v>
      </c>
      <c r="H98" s="94" t="e">
        <f t="shared" ref="H98:R98" si="75">$V$50/1000*($C$15^2*G$6+$C$16^2*G$7)</f>
        <v>#REF!</v>
      </c>
      <c r="I98" s="94" t="e">
        <f t="shared" si="75"/>
        <v>#REF!</v>
      </c>
      <c r="J98" s="94" t="e">
        <f t="shared" si="75"/>
        <v>#REF!</v>
      </c>
      <c r="K98" s="94" t="e">
        <f t="shared" si="75"/>
        <v>#REF!</v>
      </c>
      <c r="L98" s="94" t="e">
        <f t="shared" si="75"/>
        <v>#REF!</v>
      </c>
      <c r="M98" s="94" t="e">
        <f t="shared" si="75"/>
        <v>#REF!</v>
      </c>
      <c r="N98" s="94" t="e">
        <f t="shared" si="75"/>
        <v>#REF!</v>
      </c>
      <c r="O98" s="94" t="e">
        <f t="shared" si="75"/>
        <v>#REF!</v>
      </c>
      <c r="P98" s="94" t="e">
        <f t="shared" si="75"/>
        <v>#REF!</v>
      </c>
      <c r="Q98" s="94" t="e">
        <f t="shared" si="75"/>
        <v>#REF!</v>
      </c>
      <c r="R98" s="95" t="e">
        <f t="shared" si="75"/>
        <v>#REF!</v>
      </c>
      <c r="S98" s="76"/>
      <c r="T98" s="76"/>
      <c r="U98" s="76"/>
      <c r="V98" s="76"/>
      <c r="W98" s="76"/>
      <c r="X98" s="76"/>
      <c r="Y98" s="76"/>
      <c r="Z98" s="76"/>
      <c r="AA98" s="76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</row>
    <row r="99" spans="4:42" hidden="1" x14ac:dyDescent="0.4">
      <c r="D99" s="91" t="s">
        <v>149</v>
      </c>
      <c r="E99" s="76" t="s">
        <v>105</v>
      </c>
      <c r="F99" s="82" t="s">
        <v>149</v>
      </c>
      <c r="G99" s="80" t="e">
        <f>$V$51/1000*24*(F$4+F$5)</f>
        <v>#REF!</v>
      </c>
      <c r="H99" s="80" t="e">
        <f t="shared" ref="H99:R99" si="76">$V$51/1000*24*(G$4+G$5)</f>
        <v>#REF!</v>
      </c>
      <c r="I99" s="80" t="e">
        <f t="shared" si="76"/>
        <v>#REF!</v>
      </c>
      <c r="J99" s="80" t="e">
        <f t="shared" si="76"/>
        <v>#REF!</v>
      </c>
      <c r="K99" s="80" t="e">
        <f t="shared" si="76"/>
        <v>#REF!</v>
      </c>
      <c r="L99" s="80" t="e">
        <f t="shared" si="76"/>
        <v>#REF!</v>
      </c>
      <c r="M99" s="80" t="e">
        <f t="shared" si="76"/>
        <v>#REF!</v>
      </c>
      <c r="N99" s="80" t="e">
        <f t="shared" si="76"/>
        <v>#REF!</v>
      </c>
      <c r="O99" s="80" t="e">
        <f t="shared" si="76"/>
        <v>#REF!</v>
      </c>
      <c r="P99" s="80" t="e">
        <f t="shared" si="76"/>
        <v>#REF!</v>
      </c>
      <c r="Q99" s="80" t="e">
        <f t="shared" si="76"/>
        <v>#REF!</v>
      </c>
      <c r="R99" s="81" t="e">
        <f t="shared" si="76"/>
        <v>#REF!</v>
      </c>
      <c r="S99" s="76"/>
      <c r="T99" s="76"/>
      <c r="U99" s="76"/>
      <c r="V99" s="76"/>
      <c r="W99" s="76"/>
      <c r="X99" s="76"/>
      <c r="Y99" s="76"/>
      <c r="Z99" s="76"/>
      <c r="AA99" s="76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</row>
    <row r="100" spans="4:42" ht="19.5" hidden="1" thickBot="1" x14ac:dyDescent="0.45">
      <c r="D100" s="91" t="s">
        <v>150</v>
      </c>
      <c r="E100" s="76" t="s">
        <v>105</v>
      </c>
      <c r="F100" s="97" t="s">
        <v>150</v>
      </c>
      <c r="G100" s="80" t="e">
        <f t="shared" ref="G100:R100" si="77">G98+G99</f>
        <v>#REF!</v>
      </c>
      <c r="H100" s="80" t="e">
        <f t="shared" si="77"/>
        <v>#REF!</v>
      </c>
      <c r="I100" s="80" t="e">
        <f t="shared" si="77"/>
        <v>#REF!</v>
      </c>
      <c r="J100" s="80" t="e">
        <f t="shared" si="77"/>
        <v>#REF!</v>
      </c>
      <c r="K100" s="80" t="e">
        <f t="shared" si="77"/>
        <v>#REF!</v>
      </c>
      <c r="L100" s="80" t="e">
        <f t="shared" si="77"/>
        <v>#REF!</v>
      </c>
      <c r="M100" s="80" t="e">
        <f t="shared" si="77"/>
        <v>#REF!</v>
      </c>
      <c r="N100" s="80" t="e">
        <f t="shared" si="77"/>
        <v>#REF!</v>
      </c>
      <c r="O100" s="80" t="e">
        <f t="shared" si="77"/>
        <v>#REF!</v>
      </c>
      <c r="P100" s="80" t="e">
        <f t="shared" si="77"/>
        <v>#REF!</v>
      </c>
      <c r="Q100" s="80" t="e">
        <f t="shared" si="77"/>
        <v>#REF!</v>
      </c>
      <c r="R100" s="81" t="e">
        <f t="shared" si="77"/>
        <v>#REF!</v>
      </c>
      <c r="S100" s="76" t="e">
        <f>SUM(G100:R100)</f>
        <v>#REF!</v>
      </c>
      <c r="T100" s="76"/>
      <c r="U100" s="76"/>
      <c r="V100" s="76"/>
      <c r="W100" s="76"/>
      <c r="X100" s="76"/>
      <c r="Y100" s="76"/>
      <c r="Z100" s="76"/>
      <c r="AA100" s="76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</row>
    <row r="101" spans="4:42" hidden="1" x14ac:dyDescent="0.4">
      <c r="D101" s="91" t="s">
        <v>148</v>
      </c>
      <c r="E101" s="76" t="s">
        <v>106</v>
      </c>
      <c r="F101" s="82" t="s">
        <v>148</v>
      </c>
      <c r="G101" s="94" t="e">
        <f>$W$50/1000*($C$15^2*F$6+$C$16^2*F$7)</f>
        <v>#REF!</v>
      </c>
      <c r="H101" s="94" t="e">
        <f t="shared" ref="H101:R101" si="78">$W$50/1000*($C$15^2*G$6+$C$16^2*G$7)</f>
        <v>#REF!</v>
      </c>
      <c r="I101" s="94" t="e">
        <f t="shared" si="78"/>
        <v>#REF!</v>
      </c>
      <c r="J101" s="94" t="e">
        <f t="shared" si="78"/>
        <v>#REF!</v>
      </c>
      <c r="K101" s="94" t="e">
        <f t="shared" si="78"/>
        <v>#REF!</v>
      </c>
      <c r="L101" s="94" t="e">
        <f t="shared" si="78"/>
        <v>#REF!</v>
      </c>
      <c r="M101" s="94" t="e">
        <f t="shared" si="78"/>
        <v>#REF!</v>
      </c>
      <c r="N101" s="94" t="e">
        <f t="shared" si="78"/>
        <v>#REF!</v>
      </c>
      <c r="O101" s="94" t="e">
        <f t="shared" si="78"/>
        <v>#REF!</v>
      </c>
      <c r="P101" s="94" t="e">
        <f t="shared" si="78"/>
        <v>#REF!</v>
      </c>
      <c r="Q101" s="94" t="e">
        <f t="shared" si="78"/>
        <v>#REF!</v>
      </c>
      <c r="R101" s="95" t="e">
        <f t="shared" si="78"/>
        <v>#REF!</v>
      </c>
      <c r="S101" s="76"/>
      <c r="T101" s="76"/>
      <c r="U101" s="76"/>
      <c r="V101" s="76"/>
      <c r="W101" s="76"/>
      <c r="X101" s="76"/>
      <c r="Y101" s="76"/>
      <c r="Z101" s="76"/>
      <c r="AA101" s="76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</row>
    <row r="102" spans="4:42" hidden="1" x14ac:dyDescent="0.4">
      <c r="D102" s="91" t="s">
        <v>149</v>
      </c>
      <c r="E102" s="76" t="s">
        <v>106</v>
      </c>
      <c r="F102" s="82" t="s">
        <v>149</v>
      </c>
      <c r="G102" s="80" t="e">
        <f>$W$51/1000*24*(F$4+F$5)</f>
        <v>#REF!</v>
      </c>
      <c r="H102" s="80" t="e">
        <f t="shared" ref="H102:R102" si="79">$W$51/1000*24*(G$4+G$5)</f>
        <v>#REF!</v>
      </c>
      <c r="I102" s="80" t="e">
        <f t="shared" si="79"/>
        <v>#REF!</v>
      </c>
      <c r="J102" s="80" t="e">
        <f t="shared" si="79"/>
        <v>#REF!</v>
      </c>
      <c r="K102" s="80" t="e">
        <f t="shared" si="79"/>
        <v>#REF!</v>
      </c>
      <c r="L102" s="80" t="e">
        <f t="shared" si="79"/>
        <v>#REF!</v>
      </c>
      <c r="M102" s="80" t="e">
        <f t="shared" si="79"/>
        <v>#REF!</v>
      </c>
      <c r="N102" s="80" t="e">
        <f t="shared" si="79"/>
        <v>#REF!</v>
      </c>
      <c r="O102" s="80" t="e">
        <f t="shared" si="79"/>
        <v>#REF!</v>
      </c>
      <c r="P102" s="80" t="e">
        <f t="shared" si="79"/>
        <v>#REF!</v>
      </c>
      <c r="Q102" s="80" t="e">
        <f t="shared" si="79"/>
        <v>#REF!</v>
      </c>
      <c r="R102" s="81" t="e">
        <f t="shared" si="79"/>
        <v>#REF!</v>
      </c>
      <c r="S102" s="76"/>
      <c r="T102" s="76"/>
      <c r="U102" s="76"/>
      <c r="V102" s="76"/>
      <c r="W102" s="76"/>
      <c r="X102" s="76"/>
      <c r="Y102" s="76"/>
      <c r="Z102" s="76"/>
      <c r="AA102" s="76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</row>
    <row r="103" spans="4:42" ht="19.5" hidden="1" thickBot="1" x14ac:dyDescent="0.45">
      <c r="D103" s="91" t="s">
        <v>150</v>
      </c>
      <c r="E103" s="76" t="s">
        <v>106</v>
      </c>
      <c r="F103" s="97" t="s">
        <v>150</v>
      </c>
      <c r="G103" s="80" t="e">
        <f t="shared" ref="G103:R103" si="80">G101+G102</f>
        <v>#REF!</v>
      </c>
      <c r="H103" s="80" t="e">
        <f t="shared" si="80"/>
        <v>#REF!</v>
      </c>
      <c r="I103" s="80" t="e">
        <f t="shared" si="80"/>
        <v>#REF!</v>
      </c>
      <c r="J103" s="80" t="e">
        <f t="shared" si="80"/>
        <v>#REF!</v>
      </c>
      <c r="K103" s="80" t="e">
        <f t="shared" si="80"/>
        <v>#REF!</v>
      </c>
      <c r="L103" s="80" t="e">
        <f t="shared" si="80"/>
        <v>#REF!</v>
      </c>
      <c r="M103" s="80" t="e">
        <f t="shared" si="80"/>
        <v>#REF!</v>
      </c>
      <c r="N103" s="80" t="e">
        <f t="shared" si="80"/>
        <v>#REF!</v>
      </c>
      <c r="O103" s="80" t="e">
        <f t="shared" si="80"/>
        <v>#REF!</v>
      </c>
      <c r="P103" s="80" t="e">
        <f t="shared" si="80"/>
        <v>#REF!</v>
      </c>
      <c r="Q103" s="80" t="e">
        <f t="shared" si="80"/>
        <v>#REF!</v>
      </c>
      <c r="R103" s="81" t="e">
        <f t="shared" si="80"/>
        <v>#REF!</v>
      </c>
      <c r="S103" s="76" t="e">
        <f>SUM(G103:R103)</f>
        <v>#REF!</v>
      </c>
      <c r="T103" s="76"/>
      <c r="U103" s="76"/>
      <c r="V103" s="76"/>
      <c r="W103" s="76"/>
      <c r="X103" s="76"/>
      <c r="Y103" s="76"/>
      <c r="Z103" s="76"/>
      <c r="AA103" s="76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</row>
    <row r="104" spans="4:42" hidden="1" x14ac:dyDescent="0.4">
      <c r="D104" s="91" t="s">
        <v>148</v>
      </c>
      <c r="E104" s="76" t="s">
        <v>107</v>
      </c>
      <c r="F104" s="82" t="s">
        <v>148</v>
      </c>
      <c r="G104" s="94" t="e">
        <f>$X$50/1000*($C$15^2*F$6+$C$16^2*F$7)</f>
        <v>#REF!</v>
      </c>
      <c r="H104" s="94" t="e">
        <f t="shared" ref="H104:R104" si="81">$X$50/1000*($C$15^2*G$6+$C$16^2*G$7)</f>
        <v>#REF!</v>
      </c>
      <c r="I104" s="94" t="e">
        <f t="shared" si="81"/>
        <v>#REF!</v>
      </c>
      <c r="J104" s="94" t="e">
        <f t="shared" si="81"/>
        <v>#REF!</v>
      </c>
      <c r="K104" s="94" t="e">
        <f t="shared" si="81"/>
        <v>#REF!</v>
      </c>
      <c r="L104" s="94" t="e">
        <f t="shared" si="81"/>
        <v>#REF!</v>
      </c>
      <c r="M104" s="94" t="e">
        <f t="shared" si="81"/>
        <v>#REF!</v>
      </c>
      <c r="N104" s="94" t="e">
        <f t="shared" si="81"/>
        <v>#REF!</v>
      </c>
      <c r="O104" s="94" t="e">
        <f t="shared" si="81"/>
        <v>#REF!</v>
      </c>
      <c r="P104" s="94" t="e">
        <f t="shared" si="81"/>
        <v>#REF!</v>
      </c>
      <c r="Q104" s="94" t="e">
        <f t="shared" si="81"/>
        <v>#REF!</v>
      </c>
      <c r="R104" s="95" t="e">
        <f t="shared" si="81"/>
        <v>#REF!</v>
      </c>
      <c r="S104" s="76"/>
      <c r="T104" s="76"/>
      <c r="U104" s="76"/>
      <c r="V104" s="76"/>
      <c r="W104" s="76"/>
      <c r="X104" s="76"/>
      <c r="Y104" s="76"/>
      <c r="Z104" s="76"/>
      <c r="AA104" s="76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</row>
    <row r="105" spans="4:42" hidden="1" x14ac:dyDescent="0.4">
      <c r="D105" s="91" t="s">
        <v>149</v>
      </c>
      <c r="E105" s="76" t="s">
        <v>107</v>
      </c>
      <c r="F105" s="82" t="s">
        <v>149</v>
      </c>
      <c r="G105" s="80" t="e">
        <f>$X$51/1000*24*(F$4+F$5)</f>
        <v>#REF!</v>
      </c>
      <c r="H105" s="80" t="e">
        <f t="shared" ref="H105:R105" si="82">$X$51/1000*24*(G$4+G$5)</f>
        <v>#REF!</v>
      </c>
      <c r="I105" s="80" t="e">
        <f t="shared" si="82"/>
        <v>#REF!</v>
      </c>
      <c r="J105" s="80" t="e">
        <f t="shared" si="82"/>
        <v>#REF!</v>
      </c>
      <c r="K105" s="80" t="e">
        <f t="shared" si="82"/>
        <v>#REF!</v>
      </c>
      <c r="L105" s="80" t="e">
        <f t="shared" si="82"/>
        <v>#REF!</v>
      </c>
      <c r="M105" s="80" t="e">
        <f t="shared" si="82"/>
        <v>#REF!</v>
      </c>
      <c r="N105" s="80" t="e">
        <f t="shared" si="82"/>
        <v>#REF!</v>
      </c>
      <c r="O105" s="80" t="e">
        <f t="shared" si="82"/>
        <v>#REF!</v>
      </c>
      <c r="P105" s="80" t="e">
        <f t="shared" si="82"/>
        <v>#REF!</v>
      </c>
      <c r="Q105" s="80" t="e">
        <f t="shared" si="82"/>
        <v>#REF!</v>
      </c>
      <c r="R105" s="81" t="e">
        <f t="shared" si="82"/>
        <v>#REF!</v>
      </c>
      <c r="S105" s="76"/>
      <c r="T105" s="76"/>
      <c r="U105" s="76"/>
      <c r="V105" s="76"/>
      <c r="W105" s="76"/>
      <c r="X105" s="76"/>
      <c r="Y105" s="76"/>
      <c r="Z105" s="76"/>
      <c r="AA105" s="76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</row>
    <row r="106" spans="4:42" ht="19.5" hidden="1" thickBot="1" x14ac:dyDescent="0.45">
      <c r="D106" s="91" t="s">
        <v>150</v>
      </c>
      <c r="E106" s="76" t="s">
        <v>107</v>
      </c>
      <c r="F106" s="97" t="s">
        <v>150</v>
      </c>
      <c r="G106" s="80" t="e">
        <f t="shared" ref="G106:R106" si="83">G104+G105</f>
        <v>#REF!</v>
      </c>
      <c r="H106" s="80" t="e">
        <f t="shared" si="83"/>
        <v>#REF!</v>
      </c>
      <c r="I106" s="80" t="e">
        <f t="shared" si="83"/>
        <v>#REF!</v>
      </c>
      <c r="J106" s="80" t="e">
        <f t="shared" si="83"/>
        <v>#REF!</v>
      </c>
      <c r="K106" s="80" t="e">
        <f t="shared" si="83"/>
        <v>#REF!</v>
      </c>
      <c r="L106" s="80" t="e">
        <f t="shared" si="83"/>
        <v>#REF!</v>
      </c>
      <c r="M106" s="80" t="e">
        <f t="shared" si="83"/>
        <v>#REF!</v>
      </c>
      <c r="N106" s="80" t="e">
        <f t="shared" si="83"/>
        <v>#REF!</v>
      </c>
      <c r="O106" s="80" t="e">
        <f t="shared" si="83"/>
        <v>#REF!</v>
      </c>
      <c r="P106" s="80" t="e">
        <f t="shared" si="83"/>
        <v>#REF!</v>
      </c>
      <c r="Q106" s="80" t="e">
        <f t="shared" si="83"/>
        <v>#REF!</v>
      </c>
      <c r="R106" s="81" t="e">
        <f t="shared" si="83"/>
        <v>#REF!</v>
      </c>
      <c r="S106" s="76" t="e">
        <f>SUM(G106:R106)</f>
        <v>#REF!</v>
      </c>
      <c r="T106" s="76"/>
      <c r="U106" s="76"/>
      <c r="V106" s="76"/>
      <c r="W106" s="76"/>
      <c r="X106" s="76"/>
      <c r="Y106" s="76"/>
      <c r="Z106" s="76"/>
      <c r="AA106" s="76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</row>
    <row r="107" spans="4:42" hidden="1" x14ac:dyDescent="0.4">
      <c r="D107" s="91" t="s">
        <v>148</v>
      </c>
      <c r="E107" s="76" t="s">
        <v>108</v>
      </c>
      <c r="F107" s="82" t="s">
        <v>148</v>
      </c>
      <c r="G107" s="94" t="e">
        <f>$Y$50/1000*($C$15^2*F$6+$C$16^2*F$7)</f>
        <v>#REF!</v>
      </c>
      <c r="H107" s="94" t="e">
        <f t="shared" ref="H107:R107" si="84">$Y$50/1000*($C$15^2*G$6+$C$16^2*G$7)</f>
        <v>#REF!</v>
      </c>
      <c r="I107" s="94" t="e">
        <f t="shared" si="84"/>
        <v>#REF!</v>
      </c>
      <c r="J107" s="94" t="e">
        <f t="shared" si="84"/>
        <v>#REF!</v>
      </c>
      <c r="K107" s="94" t="e">
        <f t="shared" si="84"/>
        <v>#REF!</v>
      </c>
      <c r="L107" s="94" t="e">
        <f t="shared" si="84"/>
        <v>#REF!</v>
      </c>
      <c r="M107" s="94" t="e">
        <f t="shared" si="84"/>
        <v>#REF!</v>
      </c>
      <c r="N107" s="94" t="e">
        <f t="shared" si="84"/>
        <v>#REF!</v>
      </c>
      <c r="O107" s="94" t="e">
        <f t="shared" si="84"/>
        <v>#REF!</v>
      </c>
      <c r="P107" s="94" t="e">
        <f t="shared" si="84"/>
        <v>#REF!</v>
      </c>
      <c r="Q107" s="94" t="e">
        <f t="shared" si="84"/>
        <v>#REF!</v>
      </c>
      <c r="R107" s="95" t="e">
        <f t="shared" si="84"/>
        <v>#REF!</v>
      </c>
      <c r="S107" s="76"/>
      <c r="T107" s="76"/>
      <c r="U107" s="76"/>
      <c r="V107" s="76"/>
      <c r="W107" s="76"/>
      <c r="X107" s="76"/>
      <c r="Y107" s="76"/>
      <c r="Z107" s="76"/>
      <c r="AA107" s="76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</row>
    <row r="108" spans="4:42" hidden="1" x14ac:dyDescent="0.4">
      <c r="D108" s="91" t="s">
        <v>149</v>
      </c>
      <c r="E108" s="76" t="s">
        <v>108</v>
      </c>
      <c r="F108" s="82" t="s">
        <v>149</v>
      </c>
      <c r="G108" s="80" t="e">
        <f>$Y$51/1000*24*(F$4+F$5)</f>
        <v>#REF!</v>
      </c>
      <c r="H108" s="80" t="e">
        <f t="shared" ref="H108:R108" si="85">$Y$51/1000*24*(G$4+G$5)</f>
        <v>#REF!</v>
      </c>
      <c r="I108" s="80" t="e">
        <f t="shared" si="85"/>
        <v>#REF!</v>
      </c>
      <c r="J108" s="80" t="e">
        <f t="shared" si="85"/>
        <v>#REF!</v>
      </c>
      <c r="K108" s="80" t="e">
        <f t="shared" si="85"/>
        <v>#REF!</v>
      </c>
      <c r="L108" s="80" t="e">
        <f t="shared" si="85"/>
        <v>#REF!</v>
      </c>
      <c r="M108" s="80" t="e">
        <f t="shared" si="85"/>
        <v>#REF!</v>
      </c>
      <c r="N108" s="80" t="e">
        <f t="shared" si="85"/>
        <v>#REF!</v>
      </c>
      <c r="O108" s="80" t="e">
        <f t="shared" si="85"/>
        <v>#REF!</v>
      </c>
      <c r="P108" s="80" t="e">
        <f t="shared" si="85"/>
        <v>#REF!</v>
      </c>
      <c r="Q108" s="80" t="e">
        <f t="shared" si="85"/>
        <v>#REF!</v>
      </c>
      <c r="R108" s="81" t="e">
        <f t="shared" si="85"/>
        <v>#REF!</v>
      </c>
      <c r="S108" s="76"/>
      <c r="T108" s="76"/>
      <c r="U108" s="76"/>
      <c r="V108" s="76"/>
      <c r="W108" s="76"/>
      <c r="X108" s="76"/>
      <c r="Y108" s="76"/>
      <c r="Z108" s="76"/>
      <c r="AA108" s="76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</row>
    <row r="109" spans="4:42" ht="19.5" hidden="1" thickBot="1" x14ac:dyDescent="0.45">
      <c r="D109" s="91" t="s">
        <v>150</v>
      </c>
      <c r="E109" s="76" t="s">
        <v>108</v>
      </c>
      <c r="F109" s="97" t="s">
        <v>150</v>
      </c>
      <c r="G109" s="80" t="e">
        <f t="shared" ref="G109:R109" si="86">G107+G108</f>
        <v>#REF!</v>
      </c>
      <c r="H109" s="80" t="e">
        <f t="shared" si="86"/>
        <v>#REF!</v>
      </c>
      <c r="I109" s="80" t="e">
        <f t="shared" si="86"/>
        <v>#REF!</v>
      </c>
      <c r="J109" s="80" t="e">
        <f t="shared" si="86"/>
        <v>#REF!</v>
      </c>
      <c r="K109" s="80" t="e">
        <f t="shared" si="86"/>
        <v>#REF!</v>
      </c>
      <c r="L109" s="80" t="e">
        <f t="shared" si="86"/>
        <v>#REF!</v>
      </c>
      <c r="M109" s="80" t="e">
        <f t="shared" si="86"/>
        <v>#REF!</v>
      </c>
      <c r="N109" s="80" t="e">
        <f t="shared" si="86"/>
        <v>#REF!</v>
      </c>
      <c r="O109" s="80" t="e">
        <f t="shared" si="86"/>
        <v>#REF!</v>
      </c>
      <c r="P109" s="80" t="e">
        <f t="shared" si="86"/>
        <v>#REF!</v>
      </c>
      <c r="Q109" s="80" t="e">
        <f t="shared" si="86"/>
        <v>#REF!</v>
      </c>
      <c r="R109" s="81" t="e">
        <f t="shared" si="86"/>
        <v>#REF!</v>
      </c>
      <c r="S109" s="76" t="e">
        <f>SUM(G109:R109)</f>
        <v>#REF!</v>
      </c>
      <c r="T109" s="76"/>
      <c r="U109" s="76"/>
      <c r="V109" s="76"/>
      <c r="W109" s="76"/>
      <c r="X109" s="76"/>
      <c r="Y109" s="76"/>
      <c r="Z109" s="76"/>
      <c r="AA109" s="76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</row>
    <row r="110" spans="4:42" x14ac:dyDescent="0.4">
      <c r="D110" s="91" t="s">
        <v>148</v>
      </c>
      <c r="E110" s="76" t="s">
        <v>109</v>
      </c>
      <c r="F110" s="82" t="s">
        <v>148</v>
      </c>
      <c r="G110" s="94" t="e">
        <f>$Z$50/1000*($C$15^2*F$6+$C$16^2*F$7)</f>
        <v>#REF!</v>
      </c>
      <c r="H110" s="94" t="e">
        <f t="shared" ref="H110:R110" si="87">$Z$50/1000*($C$15^2*G$6+$C$16^2*G$7)</f>
        <v>#REF!</v>
      </c>
      <c r="I110" s="94" t="e">
        <f t="shared" si="87"/>
        <v>#REF!</v>
      </c>
      <c r="J110" s="94" t="e">
        <f t="shared" si="87"/>
        <v>#REF!</v>
      </c>
      <c r="K110" s="94" t="e">
        <f t="shared" si="87"/>
        <v>#REF!</v>
      </c>
      <c r="L110" s="94" t="e">
        <f t="shared" si="87"/>
        <v>#REF!</v>
      </c>
      <c r="M110" s="94" t="e">
        <f t="shared" si="87"/>
        <v>#REF!</v>
      </c>
      <c r="N110" s="94" t="e">
        <f t="shared" si="87"/>
        <v>#REF!</v>
      </c>
      <c r="O110" s="94" t="e">
        <f t="shared" si="87"/>
        <v>#REF!</v>
      </c>
      <c r="P110" s="94" t="e">
        <f t="shared" si="87"/>
        <v>#REF!</v>
      </c>
      <c r="Q110" s="94" t="e">
        <f t="shared" si="87"/>
        <v>#REF!</v>
      </c>
      <c r="R110" s="95" t="e">
        <f t="shared" si="87"/>
        <v>#REF!</v>
      </c>
      <c r="S110" s="76"/>
      <c r="T110" s="76"/>
      <c r="U110" s="76"/>
      <c r="V110" s="76"/>
      <c r="W110" s="76"/>
      <c r="X110" s="76"/>
      <c r="Y110" s="76"/>
      <c r="Z110" s="76"/>
      <c r="AA110" s="76"/>
    </row>
    <row r="111" spans="4:42" x14ac:dyDescent="0.4">
      <c r="D111" s="91" t="s">
        <v>149</v>
      </c>
      <c r="E111" s="76" t="s">
        <v>109</v>
      </c>
      <c r="F111" s="82" t="s">
        <v>149</v>
      </c>
      <c r="G111" s="80" t="e">
        <f>$Z$51/1000*24*(F$4+F$5)</f>
        <v>#REF!</v>
      </c>
      <c r="H111" s="80" t="e">
        <f t="shared" ref="H111:R111" si="88">$Z$51/1000*24*(G$4+G$5)</f>
        <v>#REF!</v>
      </c>
      <c r="I111" s="80" t="e">
        <f t="shared" si="88"/>
        <v>#REF!</v>
      </c>
      <c r="J111" s="80" t="e">
        <f t="shared" si="88"/>
        <v>#REF!</v>
      </c>
      <c r="K111" s="80" t="e">
        <f t="shared" si="88"/>
        <v>#REF!</v>
      </c>
      <c r="L111" s="80" t="e">
        <f t="shared" si="88"/>
        <v>#REF!</v>
      </c>
      <c r="M111" s="80" t="e">
        <f t="shared" si="88"/>
        <v>#REF!</v>
      </c>
      <c r="N111" s="80" t="e">
        <f t="shared" si="88"/>
        <v>#REF!</v>
      </c>
      <c r="O111" s="80" t="e">
        <f t="shared" si="88"/>
        <v>#REF!</v>
      </c>
      <c r="P111" s="80" t="e">
        <f t="shared" si="88"/>
        <v>#REF!</v>
      </c>
      <c r="Q111" s="80" t="e">
        <f t="shared" si="88"/>
        <v>#REF!</v>
      </c>
      <c r="R111" s="81" t="e">
        <f t="shared" si="88"/>
        <v>#REF!</v>
      </c>
      <c r="S111" s="76"/>
      <c r="T111" s="76"/>
      <c r="U111" s="76"/>
      <c r="V111" s="76"/>
      <c r="W111" s="76"/>
      <c r="X111" s="76"/>
      <c r="Y111" s="76"/>
      <c r="Z111" s="76"/>
      <c r="AA111" s="76"/>
    </row>
    <row r="112" spans="4:42" ht="19.5" thickBot="1" x14ac:dyDescent="0.45">
      <c r="D112" s="91" t="s">
        <v>150</v>
      </c>
      <c r="E112" s="98" t="s">
        <v>109</v>
      </c>
      <c r="F112" s="99" t="s">
        <v>150</v>
      </c>
      <c r="G112" s="84" t="e">
        <f t="shared" ref="G112:R112" si="89">G110+G111</f>
        <v>#REF!</v>
      </c>
      <c r="H112" s="84" t="e">
        <f t="shared" si="89"/>
        <v>#REF!</v>
      </c>
      <c r="I112" s="84" t="e">
        <f t="shared" si="89"/>
        <v>#REF!</v>
      </c>
      <c r="J112" s="84" t="e">
        <f t="shared" si="89"/>
        <v>#REF!</v>
      </c>
      <c r="K112" s="84" t="e">
        <f t="shared" si="89"/>
        <v>#REF!</v>
      </c>
      <c r="L112" s="84" t="e">
        <f t="shared" si="89"/>
        <v>#REF!</v>
      </c>
      <c r="M112" s="84" t="e">
        <f t="shared" si="89"/>
        <v>#REF!</v>
      </c>
      <c r="N112" s="84" t="e">
        <f t="shared" si="89"/>
        <v>#REF!</v>
      </c>
      <c r="O112" s="84" t="e">
        <f t="shared" si="89"/>
        <v>#REF!</v>
      </c>
      <c r="P112" s="84" t="e">
        <f t="shared" si="89"/>
        <v>#REF!</v>
      </c>
      <c r="Q112" s="84" t="e">
        <f t="shared" si="89"/>
        <v>#REF!</v>
      </c>
      <c r="R112" s="85" t="e">
        <f t="shared" si="89"/>
        <v>#REF!</v>
      </c>
      <c r="S112" s="76" t="e">
        <f>SUM(G112:R112)</f>
        <v>#REF!</v>
      </c>
      <c r="T112" s="76"/>
      <c r="U112" s="76"/>
      <c r="V112" s="76"/>
      <c r="W112" s="76"/>
      <c r="X112" s="76"/>
      <c r="Y112" s="76"/>
      <c r="Z112" s="76"/>
      <c r="AA112" s="76"/>
    </row>
    <row r="113" spans="4:27" x14ac:dyDescent="0.4">
      <c r="D113" s="76" t="s">
        <v>136</v>
      </c>
      <c r="E113" s="76" t="s">
        <v>79</v>
      </c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95" t="e">
        <f t="shared" ref="R113" si="90">$Z$50/1000*($C$15^2*Q$6+$C$16^2*Q$7)</f>
        <v>#REF!</v>
      </c>
      <c r="S113" s="76"/>
      <c r="T113" s="76"/>
      <c r="U113" s="76"/>
      <c r="V113" s="76"/>
      <c r="W113" s="76"/>
      <c r="X113" s="76"/>
      <c r="Y113" s="76"/>
      <c r="Z113" s="76"/>
      <c r="AA113" s="76"/>
    </row>
    <row r="114" spans="4:27" x14ac:dyDescent="0.4">
      <c r="D114" s="76"/>
      <c r="E114" s="76" t="s">
        <v>79</v>
      </c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81" t="e">
        <f t="shared" ref="R114" si="91">$Z$51/1000*24*(Q$4+Q$5)</f>
        <v>#REF!</v>
      </c>
      <c r="S114" s="76"/>
      <c r="T114" s="76"/>
      <c r="U114" s="76"/>
      <c r="V114" s="76"/>
      <c r="W114" s="76"/>
      <c r="X114" s="76"/>
      <c r="Y114" s="76"/>
      <c r="Z114" s="76"/>
      <c r="AA114" s="76"/>
    </row>
    <row r="115" spans="4:27" ht="19.5" thickBot="1" x14ac:dyDescent="0.45">
      <c r="D115" s="76"/>
      <c r="E115" s="100" t="s">
        <v>141</v>
      </c>
      <c r="F115" s="100"/>
      <c r="G115" s="100" t="e">
        <f t="shared" ref="G115:R115" si="92">SUM(G55+G58+G61+G64+G67+G70+G73+G76+G79+G82+G85+G88+G91+G94+G97+G100+G103+G106+G109+G112)</f>
        <v>#REF!</v>
      </c>
      <c r="H115" s="100" t="e">
        <f t="shared" si="92"/>
        <v>#REF!</v>
      </c>
      <c r="I115" s="100" t="e">
        <f t="shared" si="92"/>
        <v>#REF!</v>
      </c>
      <c r="J115" s="100" t="e">
        <f t="shared" si="92"/>
        <v>#REF!</v>
      </c>
      <c r="K115" s="100" t="e">
        <f t="shared" si="92"/>
        <v>#REF!</v>
      </c>
      <c r="L115" s="100" t="e">
        <f t="shared" si="92"/>
        <v>#REF!</v>
      </c>
      <c r="M115" s="100" t="e">
        <f t="shared" si="92"/>
        <v>#REF!</v>
      </c>
      <c r="N115" s="100" t="e">
        <f t="shared" si="92"/>
        <v>#REF!</v>
      </c>
      <c r="O115" s="100" t="e">
        <f t="shared" si="92"/>
        <v>#REF!</v>
      </c>
      <c r="P115" s="100" t="e">
        <f t="shared" si="92"/>
        <v>#REF!</v>
      </c>
      <c r="Q115" s="100" t="e">
        <f t="shared" si="92"/>
        <v>#REF!</v>
      </c>
      <c r="R115" s="101" t="e">
        <f t="shared" si="92"/>
        <v>#REF!</v>
      </c>
      <c r="S115" s="76"/>
      <c r="T115" s="76"/>
      <c r="U115" s="76"/>
      <c r="V115" s="76"/>
      <c r="W115" s="76"/>
      <c r="X115" s="76"/>
      <c r="Y115" s="76"/>
      <c r="Z115" s="76"/>
      <c r="AA115" s="76"/>
    </row>
  </sheetData>
  <phoneticPr fontId="1"/>
  <conditionalFormatting sqref="E1:AZ1">
    <cfRule type="cellIs" dxfId="10" priority="2" operator="between">
      <formula>$C$1</formula>
      <formula>$D$1-1</formula>
    </cfRule>
  </conditionalFormatting>
  <conditionalFormatting sqref="E2:AZ2">
    <cfRule type="expression" dxfId="9" priority="1">
      <formula>F3="△"</formula>
    </cfRule>
  </conditionalFormatting>
  <conditionalFormatting sqref="G53:R112 R113:R114">
    <cfRule type="containsBlanks" dxfId="8" priority="3">
      <formula>LEN(TRIM(G53))=0</formula>
    </cfRule>
  </conditionalFormatting>
  <conditionalFormatting sqref="G49:Z51">
    <cfRule type="containsBlanks" dxfId="7" priority="5">
      <formula>LEN(TRIM(G49))=0</formula>
    </cfRule>
  </conditionalFormatting>
  <pageMargins left="0.25" right="0.25" top="0.75" bottom="0.75" header="0.3" footer="0.3"/>
  <pageSetup paperSize="9" scale="2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0B224-1146-4D23-82B4-3D06FF548A9C}">
  <sheetPr codeName="Sheet14"/>
  <dimension ref="A1:AC112"/>
  <sheetViews>
    <sheetView workbookViewId="0">
      <selection activeCell="F30" sqref="F30"/>
    </sheetView>
  </sheetViews>
  <sheetFormatPr defaultRowHeight="18.75" x14ac:dyDescent="0.4"/>
  <cols>
    <col min="1" max="1" width="35.5" bestFit="1" customWidth="1"/>
    <col min="2" max="2" width="19.875" customWidth="1"/>
    <col min="5" max="13" width="5.625" customWidth="1"/>
    <col min="14" max="14" width="6.25" customWidth="1"/>
    <col min="15" max="28" width="5.625" customWidth="1"/>
    <col min="29" max="29" width="6" bestFit="1" customWidth="1"/>
  </cols>
  <sheetData>
    <row r="1" spans="1:28" x14ac:dyDescent="0.4">
      <c r="C1" t="e">
        <f>#REF!</f>
        <v>#REF!</v>
      </c>
      <c r="D1" t="e">
        <f>#REF!</f>
        <v>#REF!</v>
      </c>
      <c r="E1" s="14">
        <v>0</v>
      </c>
      <c r="F1" s="14">
        <v>1</v>
      </c>
      <c r="G1" s="14">
        <v>2</v>
      </c>
      <c r="H1" s="14">
        <v>3</v>
      </c>
      <c r="I1" s="14">
        <v>4</v>
      </c>
      <c r="J1" s="14">
        <v>5</v>
      </c>
      <c r="K1" s="14">
        <v>6</v>
      </c>
      <c r="L1" s="14">
        <v>7</v>
      </c>
      <c r="M1" s="14">
        <v>8</v>
      </c>
      <c r="N1" s="14">
        <v>9</v>
      </c>
      <c r="O1" s="14">
        <v>10</v>
      </c>
      <c r="P1" s="14">
        <v>11</v>
      </c>
      <c r="Q1" s="14">
        <v>12</v>
      </c>
      <c r="R1" s="14">
        <v>13</v>
      </c>
      <c r="S1" s="14">
        <v>14</v>
      </c>
      <c r="T1" s="14">
        <v>15</v>
      </c>
      <c r="U1" s="14">
        <v>16</v>
      </c>
      <c r="V1" s="14">
        <v>17</v>
      </c>
      <c r="W1" s="14">
        <v>18</v>
      </c>
      <c r="X1" s="14">
        <v>19</v>
      </c>
      <c r="Y1" s="14">
        <v>20</v>
      </c>
      <c r="Z1" s="14">
        <v>21</v>
      </c>
      <c r="AA1" s="14">
        <v>22</v>
      </c>
      <c r="AB1" s="14">
        <v>23</v>
      </c>
    </row>
    <row r="2" spans="1:28" x14ac:dyDescent="0.4">
      <c r="C2" t="s">
        <v>132</v>
      </c>
      <c r="D2" t="s">
        <v>133</v>
      </c>
      <c r="E2" s="14">
        <v>2</v>
      </c>
      <c r="F2" s="14">
        <v>4</v>
      </c>
      <c r="G2" s="14">
        <v>6</v>
      </c>
      <c r="H2" s="14">
        <v>8</v>
      </c>
      <c r="I2" s="14">
        <v>10</v>
      </c>
      <c r="J2" s="14">
        <v>12</v>
      </c>
      <c r="K2" s="14">
        <v>14</v>
      </c>
      <c r="L2" s="14">
        <v>16</v>
      </c>
      <c r="M2" s="14">
        <v>18</v>
      </c>
      <c r="N2" s="14">
        <v>20</v>
      </c>
      <c r="O2" s="14">
        <v>22</v>
      </c>
      <c r="P2" s="14">
        <v>24</v>
      </c>
      <c r="Q2" s="14">
        <v>26</v>
      </c>
      <c r="R2" s="14">
        <v>28</v>
      </c>
      <c r="S2" s="14">
        <v>30</v>
      </c>
      <c r="T2" s="14">
        <v>32</v>
      </c>
      <c r="U2" s="14">
        <v>34</v>
      </c>
      <c r="V2" s="14">
        <v>36</v>
      </c>
      <c r="W2" s="14">
        <v>38</v>
      </c>
      <c r="X2" s="14">
        <v>40</v>
      </c>
      <c r="Y2" s="14">
        <v>42</v>
      </c>
      <c r="Z2" s="14">
        <v>44</v>
      </c>
      <c r="AA2" s="14">
        <v>46</v>
      </c>
      <c r="AB2" s="14">
        <v>48</v>
      </c>
    </row>
    <row r="3" spans="1:28" x14ac:dyDescent="0.4">
      <c r="A3" t="s">
        <v>48</v>
      </c>
      <c r="B3" t="s">
        <v>45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>
        <v>1</v>
      </c>
      <c r="P3">
        <v>2</v>
      </c>
      <c r="Q3">
        <v>3</v>
      </c>
    </row>
    <row r="4" spans="1:28" x14ac:dyDescent="0.4">
      <c r="A4" t="s">
        <v>49</v>
      </c>
      <c r="B4" t="s">
        <v>46</v>
      </c>
      <c r="F4" t="e">
        <f>#REF!</f>
        <v>#REF!</v>
      </c>
      <c r="G4" t="e">
        <f>#REF!</f>
        <v>#REF!</v>
      </c>
      <c r="H4" t="e">
        <f>#REF!</f>
        <v>#REF!</v>
      </c>
      <c r="I4" t="e">
        <f>#REF!</f>
        <v>#REF!</v>
      </c>
      <c r="J4" t="e">
        <f>#REF!</f>
        <v>#REF!</v>
      </c>
      <c r="K4" t="e">
        <f>#REF!</f>
        <v>#REF!</v>
      </c>
      <c r="L4" t="e">
        <f>#REF!</f>
        <v>#REF!</v>
      </c>
      <c r="M4" t="e">
        <f>#REF!</f>
        <v>#REF!</v>
      </c>
      <c r="N4" t="e">
        <f>#REF!</f>
        <v>#REF!</v>
      </c>
      <c r="O4" t="e">
        <f>#REF!</f>
        <v>#REF!</v>
      </c>
      <c r="P4" t="e">
        <f>#REF!</f>
        <v>#REF!</v>
      </c>
      <c r="Q4" t="e">
        <f>#REF!</f>
        <v>#REF!</v>
      </c>
    </row>
    <row r="5" spans="1:28" x14ac:dyDescent="0.4">
      <c r="A5" t="s">
        <v>56</v>
      </c>
      <c r="B5" t="s">
        <v>57</v>
      </c>
      <c r="F5" t="e">
        <f>#REF!</f>
        <v>#REF!</v>
      </c>
      <c r="G5" t="e">
        <f>#REF!</f>
        <v>#REF!</v>
      </c>
      <c r="H5" t="e">
        <f>#REF!</f>
        <v>#REF!</v>
      </c>
      <c r="I5" t="e">
        <f>#REF!</f>
        <v>#REF!</v>
      </c>
      <c r="J5" t="e">
        <f>#REF!</f>
        <v>#REF!</v>
      </c>
      <c r="K5" t="e">
        <f>#REF!</f>
        <v>#REF!</v>
      </c>
      <c r="L5" t="e">
        <f>#REF!</f>
        <v>#REF!</v>
      </c>
      <c r="M5" t="e">
        <f>#REF!</f>
        <v>#REF!</v>
      </c>
      <c r="N5" t="e">
        <f>#REF!</f>
        <v>#REF!</v>
      </c>
      <c r="O5" t="e">
        <f>#REF!</f>
        <v>#REF!</v>
      </c>
      <c r="P5" t="e">
        <f>#REF!</f>
        <v>#REF!</v>
      </c>
      <c r="Q5" t="e">
        <f>#REF!</f>
        <v>#REF!</v>
      </c>
    </row>
    <row r="6" spans="1:28" x14ac:dyDescent="0.4">
      <c r="A6" t="s">
        <v>71</v>
      </c>
      <c r="B6" t="s">
        <v>62</v>
      </c>
      <c r="C6" t="e">
        <f>SUM(G49:Z49)</f>
        <v>#REF!</v>
      </c>
      <c r="D6" t="s">
        <v>54</v>
      </c>
      <c r="E6" t="s">
        <v>90</v>
      </c>
      <c r="F6" t="e">
        <f>F4*$C$7</f>
        <v>#REF!</v>
      </c>
      <c r="G6" t="e">
        <f t="shared" ref="G6:Q6" si="0">G4*$C$7</f>
        <v>#REF!</v>
      </c>
      <c r="H6" t="e">
        <f t="shared" si="0"/>
        <v>#REF!</v>
      </c>
      <c r="I6" t="e">
        <f t="shared" si="0"/>
        <v>#REF!</v>
      </c>
      <c r="J6" t="e">
        <f t="shared" si="0"/>
        <v>#REF!</v>
      </c>
      <c r="K6" t="e">
        <f t="shared" si="0"/>
        <v>#REF!</v>
      </c>
      <c r="L6" t="e">
        <f t="shared" si="0"/>
        <v>#REF!</v>
      </c>
      <c r="M6" t="e">
        <f t="shared" si="0"/>
        <v>#REF!</v>
      </c>
      <c r="N6" t="e">
        <f t="shared" si="0"/>
        <v>#REF!</v>
      </c>
      <c r="O6" t="e">
        <f t="shared" si="0"/>
        <v>#REF!</v>
      </c>
      <c r="P6" t="e">
        <f t="shared" si="0"/>
        <v>#REF!</v>
      </c>
      <c r="Q6" t="e">
        <f t="shared" si="0"/>
        <v>#REF!</v>
      </c>
    </row>
    <row r="7" spans="1:28" ht="19.5" thickBot="1" x14ac:dyDescent="0.45">
      <c r="A7" t="s">
        <v>50</v>
      </c>
      <c r="B7" t="s">
        <v>83</v>
      </c>
      <c r="C7" t="e">
        <f>#REF!-#REF!</f>
        <v>#REF!</v>
      </c>
      <c r="D7" t="s">
        <v>55</v>
      </c>
      <c r="E7" t="s">
        <v>91</v>
      </c>
      <c r="F7" t="e">
        <f>F4*$C$8+F5*24</f>
        <v>#REF!</v>
      </c>
      <c r="G7" t="e">
        <f t="shared" ref="G7:Q7" si="1">G4*$C$8+G5*24</f>
        <v>#REF!</v>
      </c>
      <c r="H7" t="e">
        <f t="shared" si="1"/>
        <v>#REF!</v>
      </c>
      <c r="I7" t="e">
        <f t="shared" si="1"/>
        <v>#REF!</v>
      </c>
      <c r="J7" t="e">
        <f t="shared" si="1"/>
        <v>#REF!</v>
      </c>
      <c r="K7" t="e">
        <f t="shared" si="1"/>
        <v>#REF!</v>
      </c>
      <c r="L7" t="e">
        <f t="shared" si="1"/>
        <v>#REF!</v>
      </c>
      <c r="M7" t="e">
        <f t="shared" si="1"/>
        <v>#REF!</v>
      </c>
      <c r="N7" t="e">
        <f t="shared" si="1"/>
        <v>#REF!</v>
      </c>
      <c r="O7" t="e">
        <f t="shared" si="1"/>
        <v>#REF!</v>
      </c>
      <c r="P7" t="e">
        <f t="shared" si="1"/>
        <v>#REF!</v>
      </c>
      <c r="Q7" t="e">
        <f t="shared" si="1"/>
        <v>#REF!</v>
      </c>
    </row>
    <row r="8" spans="1:28" x14ac:dyDescent="0.4">
      <c r="A8" t="s">
        <v>51</v>
      </c>
      <c r="B8" t="s">
        <v>47</v>
      </c>
      <c r="C8" t="e">
        <f>24-C7</f>
        <v>#REF!</v>
      </c>
      <c r="E8" s="22" t="e">
        <f t="shared" ref="E8:AB8" si="2">IF(AND(E1&gt;=$C$1,E1&lt;=$D$1-1),"△","")</f>
        <v>#REF!</v>
      </c>
      <c r="F8" s="22" t="e">
        <f t="shared" si="2"/>
        <v>#REF!</v>
      </c>
      <c r="G8" s="22" t="e">
        <f t="shared" si="2"/>
        <v>#REF!</v>
      </c>
      <c r="H8" s="22" t="e">
        <f t="shared" si="2"/>
        <v>#REF!</v>
      </c>
      <c r="I8" s="22" t="e">
        <f t="shared" si="2"/>
        <v>#REF!</v>
      </c>
      <c r="J8" s="22" t="e">
        <f t="shared" si="2"/>
        <v>#REF!</v>
      </c>
      <c r="K8" s="22" t="e">
        <f t="shared" si="2"/>
        <v>#REF!</v>
      </c>
      <c r="L8" s="22" t="e">
        <f t="shared" si="2"/>
        <v>#REF!</v>
      </c>
      <c r="M8" s="22" t="e">
        <f t="shared" si="2"/>
        <v>#REF!</v>
      </c>
      <c r="N8" s="22" t="e">
        <f t="shared" si="2"/>
        <v>#REF!</v>
      </c>
      <c r="O8" s="22" t="e">
        <f t="shared" si="2"/>
        <v>#REF!</v>
      </c>
      <c r="P8" s="22" t="e">
        <f t="shared" si="2"/>
        <v>#REF!</v>
      </c>
      <c r="Q8" s="22" t="e">
        <f t="shared" si="2"/>
        <v>#REF!</v>
      </c>
      <c r="R8" s="22" t="e">
        <f t="shared" si="2"/>
        <v>#REF!</v>
      </c>
      <c r="S8" s="22" t="e">
        <f t="shared" si="2"/>
        <v>#REF!</v>
      </c>
      <c r="T8" s="22" t="e">
        <f t="shared" si="2"/>
        <v>#REF!</v>
      </c>
      <c r="U8" s="22" t="e">
        <f t="shared" si="2"/>
        <v>#REF!</v>
      </c>
      <c r="V8" s="22" t="e">
        <f t="shared" si="2"/>
        <v>#REF!</v>
      </c>
      <c r="W8" s="22" t="e">
        <f t="shared" si="2"/>
        <v>#REF!</v>
      </c>
      <c r="X8" s="22" t="e">
        <f t="shared" si="2"/>
        <v>#REF!</v>
      </c>
      <c r="Y8" s="22" t="e">
        <f t="shared" si="2"/>
        <v>#REF!</v>
      </c>
      <c r="Z8" s="22" t="e">
        <f t="shared" si="2"/>
        <v>#REF!</v>
      </c>
      <c r="AA8" s="22" t="e">
        <f t="shared" si="2"/>
        <v>#REF!</v>
      </c>
      <c r="AB8" s="22" t="e">
        <f t="shared" si="2"/>
        <v>#REF!</v>
      </c>
    </row>
    <row r="9" spans="1:28" x14ac:dyDescent="0.4">
      <c r="A9" t="s">
        <v>52</v>
      </c>
      <c r="B9" t="s">
        <v>86</v>
      </c>
      <c r="D9">
        <v>4</v>
      </c>
      <c r="E9" s="18" t="e" cm="1">
        <f t="array" ref="E9">SUMPRODUCT((#REF!=0)*(#REF!=4),#REF!)</f>
        <v>#REF!</v>
      </c>
      <c r="F9" s="18" t="e" cm="1">
        <f t="array" ref="F9">SUMPRODUCT((#REF!=1)*(#REF!=4),#REF!)</f>
        <v>#REF!</v>
      </c>
      <c r="G9" s="18" t="e" cm="1">
        <f t="array" ref="G9">SUMPRODUCT((#REF!=2)*(#REF!=4),#REF!)</f>
        <v>#REF!</v>
      </c>
      <c r="H9" s="18" t="e" cm="1">
        <f t="array" ref="H9">SUMPRODUCT((#REF!=3)*(#REF!=4),#REF!)</f>
        <v>#REF!</v>
      </c>
      <c r="I9" s="18" t="e" cm="1">
        <f t="array" ref="I9">SUMPRODUCT((#REF!=4)*(#REF!=4),#REF!)</f>
        <v>#REF!</v>
      </c>
      <c r="J9" s="18" t="e" cm="1">
        <f t="array" ref="J9">SUMPRODUCT((#REF!=5)*(#REF!=4),#REF!)</f>
        <v>#REF!</v>
      </c>
      <c r="K9" s="18" t="e" cm="1">
        <f t="array" ref="K9">SUMPRODUCT((#REF!=6)*(#REF!=4),#REF!)</f>
        <v>#REF!</v>
      </c>
      <c r="L9" s="18" t="e" cm="1">
        <f t="array" ref="L9">SUMPRODUCT((#REF!=7)*(#REF!=4),#REF!)</f>
        <v>#REF!</v>
      </c>
      <c r="M9" s="18" t="e" cm="1">
        <f t="array" ref="M9">SUMPRODUCT((#REF!=8)*(#REF!=4),#REF!)</f>
        <v>#REF!</v>
      </c>
      <c r="N9" s="18" t="e" cm="1">
        <f t="array" ref="N9">SUMPRODUCT((#REF!=9)*(#REF!=4),#REF!)</f>
        <v>#REF!</v>
      </c>
      <c r="O9" s="18" t="e" cm="1">
        <f t="array" ref="O9">SUMPRODUCT((#REF!=10)*(#REF!=4),#REF!)</f>
        <v>#REF!</v>
      </c>
      <c r="P9" s="18" t="e" cm="1">
        <f t="array" ref="P9">SUMPRODUCT((#REF!=11)*(#REF!=4),#REF!)</f>
        <v>#REF!</v>
      </c>
      <c r="Q9" s="18" t="e" cm="1">
        <f t="array" ref="Q9">SUMPRODUCT((#REF!=12)*(#REF!=4),#REF!)</f>
        <v>#REF!</v>
      </c>
      <c r="R9" s="18" t="e" cm="1">
        <f t="array" ref="R9">SUMPRODUCT((#REF!=13)*(#REF!=4),#REF!)</f>
        <v>#REF!</v>
      </c>
      <c r="S9" s="18" t="e" cm="1">
        <f t="array" ref="S9">SUMPRODUCT((#REF!=14)*(#REF!=4),#REF!)</f>
        <v>#REF!</v>
      </c>
      <c r="T9" s="18" t="e" cm="1">
        <f t="array" ref="T9">SUMPRODUCT((#REF!=15)*(#REF!=4),#REF!)</f>
        <v>#REF!</v>
      </c>
      <c r="U9" s="18" t="e" cm="1">
        <f t="array" ref="U9">SUMPRODUCT((#REF!=16)*(#REF!=4),#REF!)</f>
        <v>#REF!</v>
      </c>
      <c r="V9" s="18" t="e" cm="1">
        <f t="array" ref="V9">SUMPRODUCT((#REF!=17)*(#REF!=4),#REF!)</f>
        <v>#REF!</v>
      </c>
      <c r="W9" s="18" t="e" cm="1">
        <f t="array" ref="W9">SUMPRODUCT((#REF!=18)*(#REF!=4),#REF!)</f>
        <v>#REF!</v>
      </c>
      <c r="X9" s="18" t="e" cm="1">
        <f t="array" ref="X9">SUMPRODUCT((#REF!=19)*(#REF!=4),#REF!)</f>
        <v>#REF!</v>
      </c>
      <c r="Y9" s="18" t="e" cm="1">
        <f t="array" ref="Y9">SUMPRODUCT((#REF!=20)*(#REF!=4),#REF!)</f>
        <v>#REF!</v>
      </c>
      <c r="Z9" s="18" t="e" cm="1">
        <f t="array" ref="Z9">SUMPRODUCT((#REF!=21)*(#REF!=4),#REF!)</f>
        <v>#REF!</v>
      </c>
      <c r="AA9" s="18" t="e" cm="1">
        <f t="array" ref="AA9">SUMPRODUCT((#REF!=22)*(#REF!=4),#REF!)</f>
        <v>#REF!</v>
      </c>
      <c r="AB9" s="18" t="e" cm="1">
        <f t="array" ref="AB9">SUMPRODUCT((#REF!=23)*(#REF!=4),#REF!)</f>
        <v>#REF!</v>
      </c>
    </row>
    <row r="10" spans="1:28" x14ac:dyDescent="0.4">
      <c r="A10" t="s">
        <v>53</v>
      </c>
      <c r="B10" t="s">
        <v>87</v>
      </c>
      <c r="D10">
        <v>5</v>
      </c>
      <c r="E10" s="18" t="e" cm="1">
        <f t="array" ref="E10">SUMPRODUCT((#REF!=0)*(#REF!=5),#REF!)</f>
        <v>#REF!</v>
      </c>
      <c r="F10" s="18" t="e" cm="1">
        <f t="array" ref="F10">SUMPRODUCT((#REF!=1)*(#REF!=5),#REF!)</f>
        <v>#REF!</v>
      </c>
      <c r="G10" s="18" t="e" cm="1">
        <f t="array" ref="G10">SUMPRODUCT((#REF!=2)*(#REF!=5),#REF!)</f>
        <v>#REF!</v>
      </c>
      <c r="H10" s="18" t="e" cm="1">
        <f t="array" ref="H10">SUMPRODUCT((#REF!=3)*(#REF!=5),#REF!)</f>
        <v>#REF!</v>
      </c>
      <c r="I10" s="18" t="e" cm="1">
        <f t="array" ref="I10">SUMPRODUCT((#REF!=4)*(#REF!=5),#REF!)</f>
        <v>#REF!</v>
      </c>
      <c r="J10" s="18" t="e" cm="1">
        <f t="array" ref="J10">SUMPRODUCT((#REF!=5)*(#REF!=5),#REF!)</f>
        <v>#REF!</v>
      </c>
      <c r="K10" s="18" t="e" cm="1">
        <f t="array" ref="K10">SUMPRODUCT((#REF!=6)*(#REF!=5),#REF!)</f>
        <v>#REF!</v>
      </c>
      <c r="L10" s="18" t="e" cm="1">
        <f t="array" ref="L10">SUMPRODUCT((#REF!=7)*(#REF!=5),#REF!)</f>
        <v>#REF!</v>
      </c>
      <c r="M10" s="18" t="e" cm="1">
        <f t="array" ref="M10">SUMPRODUCT((#REF!=8)*(#REF!=5),#REF!)</f>
        <v>#REF!</v>
      </c>
      <c r="N10" s="18" t="e" cm="1">
        <f t="array" ref="N10">SUMPRODUCT((#REF!=9)*(#REF!=5),#REF!)</f>
        <v>#REF!</v>
      </c>
      <c r="O10" s="18" t="e" cm="1">
        <f t="array" ref="O10">SUMPRODUCT((#REF!=10)*(#REF!=5),#REF!)</f>
        <v>#REF!</v>
      </c>
      <c r="P10" s="18" t="e" cm="1">
        <f t="array" ref="P10">SUMPRODUCT((#REF!=11)*(#REF!=5),#REF!)</f>
        <v>#REF!</v>
      </c>
      <c r="Q10" s="18" t="e" cm="1">
        <f t="array" ref="Q10">SUMPRODUCT((#REF!=12)*(#REF!=5),#REF!)</f>
        <v>#REF!</v>
      </c>
      <c r="R10" s="18" t="e" cm="1">
        <f t="array" ref="R10">SUMPRODUCT((#REF!=13)*(#REF!=5),#REF!)</f>
        <v>#REF!</v>
      </c>
      <c r="S10" s="18" t="e" cm="1">
        <f t="array" ref="S10">SUMPRODUCT((#REF!=14)*(#REF!=5),#REF!)</f>
        <v>#REF!</v>
      </c>
      <c r="T10" s="18" t="e" cm="1">
        <f t="array" ref="T10">SUMPRODUCT((#REF!=15)*(#REF!=5),#REF!)</f>
        <v>#REF!</v>
      </c>
      <c r="U10" s="18" t="e" cm="1">
        <f t="array" ref="U10">SUMPRODUCT((#REF!=16)*(#REF!=5),#REF!)</f>
        <v>#REF!</v>
      </c>
      <c r="V10" s="18" t="e" cm="1">
        <f t="array" ref="V10">SUMPRODUCT((#REF!=17)*(#REF!=5),#REF!)</f>
        <v>#REF!</v>
      </c>
      <c r="W10" s="18" t="e" cm="1">
        <f t="array" ref="W10">SUMPRODUCT((#REF!=18)*(#REF!=5),#REF!)</f>
        <v>#REF!</v>
      </c>
      <c r="X10" s="18" t="e" cm="1">
        <f t="array" ref="X10">SUMPRODUCT((#REF!=19)*(#REF!=5),#REF!)</f>
        <v>#REF!</v>
      </c>
      <c r="Y10" s="18" t="e" cm="1">
        <f t="array" ref="Y10">SUMPRODUCT((#REF!=20)*(#REF!=5),#REF!)</f>
        <v>#REF!</v>
      </c>
      <c r="Z10" s="18" t="e" cm="1">
        <f t="array" ref="Z10">SUMPRODUCT((#REF!=21)*(#REF!=5),#REF!)</f>
        <v>#REF!</v>
      </c>
      <c r="AA10" s="18" t="e" cm="1">
        <f t="array" ref="AA10">SUMPRODUCT((#REF!=22)*(#REF!=5),#REF!)</f>
        <v>#REF!</v>
      </c>
      <c r="AB10" s="18" t="e" cm="1">
        <f t="array" ref="AB10">SUMPRODUCT((#REF!=23)*(#REF!=5),#REF!)</f>
        <v>#REF!</v>
      </c>
    </row>
    <row r="11" spans="1:28" x14ac:dyDescent="0.4">
      <c r="A11" t="s">
        <v>89</v>
      </c>
      <c r="C11" t="e">
        <f>SUM(#REF!,#REF!,#REF!,#REF!,#REF!,#REF!,#REF!,#REF!,#REF!,#REF!,#REF!,#REF!)</f>
        <v>#REF!</v>
      </c>
      <c r="D11">
        <v>6</v>
      </c>
      <c r="E11" s="18" t="e" cm="1">
        <f t="array" ref="E11">SUMPRODUCT((#REF!=0)*(#REF!=6),#REF!)</f>
        <v>#REF!</v>
      </c>
      <c r="F11" s="18" t="e" cm="1">
        <f t="array" ref="F11">SUMPRODUCT((#REF!=1)*(#REF!=6),#REF!)</f>
        <v>#REF!</v>
      </c>
      <c r="G11" s="18" t="e" cm="1">
        <f t="array" ref="G11">SUMPRODUCT((#REF!=2)*(#REF!=6),#REF!)</f>
        <v>#REF!</v>
      </c>
      <c r="H11" s="18" t="e" cm="1">
        <f t="array" ref="H11">SUMPRODUCT((#REF!=3)*(#REF!=6),#REF!)</f>
        <v>#REF!</v>
      </c>
      <c r="I11" s="18" t="e" cm="1">
        <f t="array" ref="I11">SUMPRODUCT((#REF!=4)*(#REF!=6),#REF!)</f>
        <v>#REF!</v>
      </c>
      <c r="J11" s="18" t="e" cm="1">
        <f t="array" ref="J11">SUMPRODUCT((#REF!=5)*(#REF!=6),#REF!)</f>
        <v>#REF!</v>
      </c>
      <c r="K11" s="18" t="e" cm="1">
        <f t="array" ref="K11">SUMPRODUCT((#REF!=6)*(#REF!=6),#REF!)</f>
        <v>#REF!</v>
      </c>
      <c r="L11" s="18" t="e" cm="1">
        <f t="array" ref="L11">SUMPRODUCT((#REF!=7)*(#REF!=6),#REF!)</f>
        <v>#REF!</v>
      </c>
      <c r="M11" s="18" t="e" cm="1">
        <f t="array" ref="M11">SUMPRODUCT((#REF!=8)*(#REF!=6),#REF!)</f>
        <v>#REF!</v>
      </c>
      <c r="N11" s="18" t="e" cm="1">
        <f t="array" ref="N11">SUMPRODUCT((#REF!=9)*(#REF!=6),#REF!)</f>
        <v>#REF!</v>
      </c>
      <c r="O11" s="18" t="e" cm="1">
        <f t="array" ref="O11">SUMPRODUCT((#REF!=10)*(#REF!=6),#REF!)</f>
        <v>#REF!</v>
      </c>
      <c r="P11" s="18" t="e" cm="1">
        <f t="array" ref="P11">SUMPRODUCT((#REF!=11)*(#REF!=6),#REF!)</f>
        <v>#REF!</v>
      </c>
      <c r="Q11" s="18" t="e" cm="1">
        <f t="array" ref="Q11">SUMPRODUCT((#REF!=12)*(#REF!=6),#REF!)</f>
        <v>#REF!</v>
      </c>
      <c r="R11" s="18" t="e" cm="1">
        <f t="array" ref="R11">SUMPRODUCT((#REF!=13)*(#REF!=6),#REF!)</f>
        <v>#REF!</v>
      </c>
      <c r="S11" s="18" t="e" cm="1">
        <f t="array" ref="S11">SUMPRODUCT((#REF!=14)*(#REF!=6),#REF!)</f>
        <v>#REF!</v>
      </c>
      <c r="T11" s="18" t="e" cm="1">
        <f t="array" ref="T11">SUMPRODUCT((#REF!=15)*(#REF!=6),#REF!)</f>
        <v>#REF!</v>
      </c>
      <c r="U11" s="18" t="e" cm="1">
        <f t="array" ref="U11">SUMPRODUCT((#REF!=16)*(#REF!=6),#REF!)</f>
        <v>#REF!</v>
      </c>
      <c r="V11" s="18" t="e" cm="1">
        <f t="array" ref="V11">SUMPRODUCT((#REF!=17)*(#REF!=6),#REF!)</f>
        <v>#REF!</v>
      </c>
      <c r="W11" s="18" t="e" cm="1">
        <f t="array" ref="W11">SUMPRODUCT((#REF!=18)*(#REF!=6),#REF!)</f>
        <v>#REF!</v>
      </c>
      <c r="X11" s="18" t="e" cm="1">
        <f t="array" ref="X11">SUMPRODUCT((#REF!=19)*(#REF!=6),#REF!)</f>
        <v>#REF!</v>
      </c>
      <c r="Y11" s="18" t="e" cm="1">
        <f t="array" ref="Y11">SUMPRODUCT((#REF!=20)*(#REF!=6),#REF!)</f>
        <v>#REF!</v>
      </c>
      <c r="Z11" s="18" t="e" cm="1">
        <f t="array" ref="Z11">SUMPRODUCT((#REF!=21)*(#REF!=6),#REF!)</f>
        <v>#REF!</v>
      </c>
      <c r="AA11" s="18" t="e" cm="1">
        <f t="array" ref="AA11">SUMPRODUCT((#REF!=22)*(#REF!=6),#REF!)</f>
        <v>#REF!</v>
      </c>
      <c r="AB11" s="18" t="e" cm="1">
        <f t="array" ref="AB11">SUMPRODUCT((#REF!=23)*(#REF!=6),#REF!)</f>
        <v>#REF!</v>
      </c>
    </row>
    <row r="12" spans="1:28" x14ac:dyDescent="0.4">
      <c r="A12" t="s">
        <v>88</v>
      </c>
      <c r="C12" t="e">
        <f>SUM(#REF!,#REF!,#REF!,#REF!,#REF!,#REF!,#REF!,#REF!,#REF!,#REF!,#REF!,#REF!)</f>
        <v>#REF!</v>
      </c>
      <c r="D12">
        <v>7</v>
      </c>
      <c r="E12" s="18" t="e" cm="1">
        <f t="array" ref="E12">SUMPRODUCT((#REF!=0)*(#REF!=7),#REF!)</f>
        <v>#REF!</v>
      </c>
      <c r="F12" s="18" t="e" cm="1">
        <f t="array" ref="F12">SUMPRODUCT((#REF!=1)*(#REF!=7),#REF!)</f>
        <v>#REF!</v>
      </c>
      <c r="G12" s="18" t="e" cm="1">
        <f t="array" ref="G12">SUMPRODUCT((#REF!=2)*(#REF!=7),#REF!)</f>
        <v>#REF!</v>
      </c>
      <c r="H12" s="18" t="e" cm="1">
        <f t="array" ref="H12">SUMPRODUCT((#REF!=3)*(#REF!=7),#REF!)</f>
        <v>#REF!</v>
      </c>
      <c r="I12" s="18" t="e" cm="1">
        <f t="array" ref="I12">SUMPRODUCT((#REF!=4)*(#REF!=7),#REF!)</f>
        <v>#REF!</v>
      </c>
      <c r="J12" s="18" t="e" cm="1">
        <f t="array" ref="J12">SUMPRODUCT((#REF!=5)*(#REF!=7),#REF!)</f>
        <v>#REF!</v>
      </c>
      <c r="K12" s="18" t="e" cm="1">
        <f t="array" ref="K12">SUMPRODUCT((#REF!=6)*(#REF!=7),#REF!)</f>
        <v>#REF!</v>
      </c>
      <c r="L12" s="18" t="e" cm="1">
        <f t="array" ref="L12">SUMPRODUCT((#REF!=7)*(#REF!=7),#REF!)</f>
        <v>#REF!</v>
      </c>
      <c r="M12" s="18" t="e" cm="1">
        <f t="array" ref="M12">SUMPRODUCT((#REF!=8)*(#REF!=7),#REF!)</f>
        <v>#REF!</v>
      </c>
      <c r="N12" s="18" t="e" cm="1">
        <f t="array" ref="N12">SUMPRODUCT((#REF!=9)*(#REF!=7),#REF!)</f>
        <v>#REF!</v>
      </c>
      <c r="O12" s="18" t="e" cm="1">
        <f t="array" ref="O12">SUMPRODUCT((#REF!=10)*(#REF!=7),#REF!)</f>
        <v>#REF!</v>
      </c>
      <c r="P12" s="18" t="e" cm="1">
        <f t="array" ref="P12">SUMPRODUCT((#REF!=11)*(#REF!=7),#REF!)</f>
        <v>#REF!</v>
      </c>
      <c r="Q12" s="18" t="e" cm="1">
        <f t="array" ref="Q12">SUMPRODUCT((#REF!=12)*(#REF!=7),#REF!)</f>
        <v>#REF!</v>
      </c>
      <c r="R12" s="18" t="e" cm="1">
        <f t="array" ref="R12">SUMPRODUCT((#REF!=13)*(#REF!=7),#REF!)</f>
        <v>#REF!</v>
      </c>
      <c r="S12" s="18" t="e" cm="1">
        <f t="array" ref="S12">SUMPRODUCT((#REF!=14)*(#REF!=7),#REF!)</f>
        <v>#REF!</v>
      </c>
      <c r="T12" s="18" t="e" cm="1">
        <f t="array" ref="T12">SUMPRODUCT((#REF!=15)*(#REF!=7),#REF!)</f>
        <v>#REF!</v>
      </c>
      <c r="U12" s="18" t="e" cm="1">
        <f t="array" ref="U12">SUMPRODUCT((#REF!=16)*(#REF!=7),#REF!)</f>
        <v>#REF!</v>
      </c>
      <c r="V12" s="18" t="e" cm="1">
        <f t="array" ref="V12">SUMPRODUCT((#REF!=17)*(#REF!=7),#REF!)</f>
        <v>#REF!</v>
      </c>
      <c r="W12" s="18" t="e" cm="1">
        <f t="array" ref="W12">SUMPRODUCT((#REF!=18)*(#REF!=7),#REF!)</f>
        <v>#REF!</v>
      </c>
      <c r="X12" s="18" t="e" cm="1">
        <f t="array" ref="X12">SUMPRODUCT((#REF!=19)*(#REF!=7),#REF!)</f>
        <v>#REF!</v>
      </c>
      <c r="Y12" s="18" t="e" cm="1">
        <f t="array" ref="Y12">SUMPRODUCT((#REF!=20)*(#REF!=7),#REF!)</f>
        <v>#REF!</v>
      </c>
      <c r="Z12" s="18" t="e" cm="1">
        <f t="array" ref="Z12">SUMPRODUCT((#REF!=21)*(#REF!=7),#REF!)</f>
        <v>#REF!</v>
      </c>
      <c r="AA12" s="18" t="e" cm="1">
        <f t="array" ref="AA12">SUMPRODUCT((#REF!=22)*(#REF!=7),#REF!)</f>
        <v>#REF!</v>
      </c>
      <c r="AB12" s="18" t="e" cm="1">
        <f t="array" ref="AB12">SUMPRODUCT((#REF!=23)*(#REF!=7),#REF!)</f>
        <v>#REF!</v>
      </c>
    </row>
    <row r="13" spans="1:28" x14ac:dyDescent="0.4">
      <c r="A13" t="s">
        <v>60</v>
      </c>
      <c r="B13" t="s">
        <v>84</v>
      </c>
      <c r="C13" t="e">
        <f>SUMIF($C$24:$C$47,"時間内",$AC$24:$AC$47)</f>
        <v>#REF!</v>
      </c>
      <c r="D13">
        <v>8</v>
      </c>
      <c r="E13" s="18" t="e" cm="1">
        <f t="array" ref="E13">SUMPRODUCT((#REF!=0)*(#REF!=8),#REF!)</f>
        <v>#REF!</v>
      </c>
      <c r="F13" s="18" t="e" cm="1">
        <f t="array" ref="F13">SUMPRODUCT((#REF!=1)*(#REF!=8),#REF!)</f>
        <v>#REF!</v>
      </c>
      <c r="G13" s="18" t="e" cm="1">
        <f t="array" ref="G13">SUMPRODUCT((#REF!=2)*(#REF!=8),#REF!)</f>
        <v>#REF!</v>
      </c>
      <c r="H13" s="18" t="e" cm="1">
        <f t="array" ref="H13">SUMPRODUCT((#REF!=3)*(#REF!=8),#REF!)</f>
        <v>#REF!</v>
      </c>
      <c r="I13" s="18" t="e" cm="1">
        <f t="array" ref="I13">SUMPRODUCT((#REF!=4)*(#REF!=8),#REF!)</f>
        <v>#REF!</v>
      </c>
      <c r="J13" s="18" t="e" cm="1">
        <f t="array" ref="J13">SUMPRODUCT((#REF!=5)*(#REF!=8),#REF!)</f>
        <v>#REF!</v>
      </c>
      <c r="K13" s="18" t="e" cm="1">
        <f t="array" ref="K13">SUMPRODUCT((#REF!=6)*(#REF!=8),#REF!)</f>
        <v>#REF!</v>
      </c>
      <c r="L13" s="18" t="e" cm="1">
        <f t="array" ref="L13">SUMPRODUCT((#REF!=7)*(#REF!=8),#REF!)</f>
        <v>#REF!</v>
      </c>
      <c r="M13" s="18" t="e" cm="1">
        <f t="array" ref="M13">SUMPRODUCT((#REF!=8)*(#REF!=8),#REF!)</f>
        <v>#REF!</v>
      </c>
      <c r="N13" s="18" t="e" cm="1">
        <f t="array" ref="N13">SUMPRODUCT((#REF!=9)*(#REF!=8),#REF!)</f>
        <v>#REF!</v>
      </c>
      <c r="O13" s="18" t="e" cm="1">
        <f t="array" ref="O13">SUMPRODUCT((#REF!=10)*(#REF!=8),#REF!)</f>
        <v>#REF!</v>
      </c>
      <c r="P13" s="18" t="e" cm="1">
        <f t="array" ref="P13">SUMPRODUCT((#REF!=11)*(#REF!=8),#REF!)</f>
        <v>#REF!</v>
      </c>
      <c r="Q13" s="18" t="e" cm="1">
        <f t="array" ref="Q13">SUMPRODUCT((#REF!=12)*(#REF!=8),#REF!)</f>
        <v>#REF!</v>
      </c>
      <c r="R13" s="18" t="e" cm="1">
        <f t="array" ref="R13">SUMPRODUCT((#REF!=13)*(#REF!=8),#REF!)</f>
        <v>#REF!</v>
      </c>
      <c r="S13" s="18" t="e" cm="1">
        <f t="array" ref="S13">SUMPRODUCT((#REF!=14)*(#REF!=8),#REF!)</f>
        <v>#REF!</v>
      </c>
      <c r="T13" s="18" t="e" cm="1">
        <f t="array" ref="T13">SUMPRODUCT((#REF!=15)*(#REF!=8),#REF!)</f>
        <v>#REF!</v>
      </c>
      <c r="U13" s="18" t="e" cm="1">
        <f t="array" ref="U13">SUMPRODUCT((#REF!=16)*(#REF!=8),#REF!)</f>
        <v>#REF!</v>
      </c>
      <c r="V13" s="18" t="e" cm="1">
        <f t="array" ref="V13">SUMPRODUCT((#REF!=17)*(#REF!=8),#REF!)</f>
        <v>#REF!</v>
      </c>
      <c r="W13" s="18" t="e" cm="1">
        <f t="array" ref="W13">SUMPRODUCT((#REF!=18)*(#REF!=8),#REF!)</f>
        <v>#REF!</v>
      </c>
      <c r="X13" s="18" t="e" cm="1">
        <f t="array" ref="X13">SUMPRODUCT((#REF!=19)*(#REF!=8),#REF!)</f>
        <v>#REF!</v>
      </c>
      <c r="Y13" s="18" t="e" cm="1">
        <f t="array" ref="Y13">SUMPRODUCT((#REF!=20)*(#REF!=8),#REF!)</f>
        <v>#REF!</v>
      </c>
      <c r="Z13" s="18" t="e" cm="1">
        <f t="array" ref="Z13">SUMPRODUCT((#REF!=21)*(#REF!=8),#REF!)</f>
        <v>#REF!</v>
      </c>
      <c r="AA13" s="18" t="e" cm="1">
        <f t="array" ref="AA13">SUMPRODUCT((#REF!=22)*(#REF!=8),#REF!)</f>
        <v>#REF!</v>
      </c>
      <c r="AB13" s="18" t="e" cm="1">
        <f t="array" ref="AB13">SUMPRODUCT((#REF!=23)*(#REF!=8),#REF!)</f>
        <v>#REF!</v>
      </c>
    </row>
    <row r="14" spans="1:28" x14ac:dyDescent="0.4">
      <c r="A14" t="s">
        <v>61</v>
      </c>
      <c r="B14" t="s">
        <v>85</v>
      </c>
      <c r="C14" t="e">
        <f>SUMIF($C$24:$C$47,"時間外",$AC$24:$AC$47)</f>
        <v>#REF!</v>
      </c>
      <c r="D14">
        <v>9</v>
      </c>
      <c r="E14" s="18" t="e" cm="1">
        <f t="array" ref="E14">SUMPRODUCT((#REF!=0)*(#REF!=9),#REF!)</f>
        <v>#REF!</v>
      </c>
      <c r="F14" s="18" t="e" cm="1">
        <f t="array" ref="F14">SUMPRODUCT((#REF!=1)*(#REF!=9),#REF!)</f>
        <v>#REF!</v>
      </c>
      <c r="G14" s="18" t="e" cm="1">
        <f t="array" ref="G14">SUMPRODUCT((#REF!=2)*(#REF!=9),#REF!)</f>
        <v>#REF!</v>
      </c>
      <c r="H14" s="18" t="e" cm="1">
        <f t="array" ref="H14">SUMPRODUCT((#REF!=3)*(#REF!=9),#REF!)</f>
        <v>#REF!</v>
      </c>
      <c r="I14" s="18" t="e" cm="1">
        <f t="array" ref="I14">SUMPRODUCT((#REF!=4)*(#REF!=9),#REF!)</f>
        <v>#REF!</v>
      </c>
      <c r="J14" s="18" t="e" cm="1">
        <f t="array" ref="J14">SUMPRODUCT((#REF!=5)*(#REF!=9),#REF!)</f>
        <v>#REF!</v>
      </c>
      <c r="K14" s="18" t="e" cm="1">
        <f t="array" ref="K14">SUMPRODUCT((#REF!=6)*(#REF!=9),#REF!)</f>
        <v>#REF!</v>
      </c>
      <c r="L14" s="18" t="e" cm="1">
        <f t="array" ref="L14">SUMPRODUCT((#REF!=7)*(#REF!=9),#REF!)</f>
        <v>#REF!</v>
      </c>
      <c r="M14" s="18" t="e" cm="1">
        <f t="array" ref="M14">SUMPRODUCT((#REF!=8)*(#REF!=9),#REF!)</f>
        <v>#REF!</v>
      </c>
      <c r="N14" s="18" t="e" cm="1">
        <f t="array" ref="N14">SUMPRODUCT((#REF!=9)*(#REF!=9),#REF!)</f>
        <v>#REF!</v>
      </c>
      <c r="O14" s="18" t="e" cm="1">
        <f t="array" ref="O14">SUMPRODUCT((#REF!=10)*(#REF!=9),#REF!)</f>
        <v>#REF!</v>
      </c>
      <c r="P14" s="18" t="e" cm="1">
        <f t="array" ref="P14">SUMPRODUCT((#REF!=11)*(#REF!=9),#REF!)</f>
        <v>#REF!</v>
      </c>
      <c r="Q14" s="18" t="e" cm="1">
        <f t="array" ref="Q14">SUMPRODUCT((#REF!=12)*(#REF!=9),#REF!)</f>
        <v>#REF!</v>
      </c>
      <c r="R14" s="18" t="e" cm="1">
        <f t="array" ref="R14">SUMPRODUCT((#REF!=13)*(#REF!=9),#REF!)</f>
        <v>#REF!</v>
      </c>
      <c r="S14" s="18" t="e" cm="1">
        <f t="array" ref="S14">SUMPRODUCT((#REF!=14)*(#REF!=9),#REF!)</f>
        <v>#REF!</v>
      </c>
      <c r="T14" s="18" t="e" cm="1">
        <f t="array" ref="T14">SUMPRODUCT((#REF!=15)*(#REF!=9),#REF!)</f>
        <v>#REF!</v>
      </c>
      <c r="U14" s="18" t="e" cm="1">
        <f t="array" ref="U14">SUMPRODUCT((#REF!=16)*(#REF!=9),#REF!)</f>
        <v>#REF!</v>
      </c>
      <c r="V14" s="18" t="e" cm="1">
        <f t="array" ref="V14">SUMPRODUCT((#REF!=17)*(#REF!=9),#REF!)</f>
        <v>#REF!</v>
      </c>
      <c r="W14" s="18" t="e" cm="1">
        <f t="array" ref="W14">SUMPRODUCT((#REF!=18)*(#REF!=9),#REF!)</f>
        <v>#REF!</v>
      </c>
      <c r="X14" s="18" t="e" cm="1">
        <f t="array" ref="X14">SUMPRODUCT((#REF!=19)*(#REF!=9),#REF!)</f>
        <v>#REF!</v>
      </c>
      <c r="Y14" s="18" t="e" cm="1">
        <f t="array" ref="Y14">SUMPRODUCT((#REF!=20)*(#REF!=9),#REF!)</f>
        <v>#REF!</v>
      </c>
      <c r="Z14" s="18" t="e" cm="1">
        <f t="array" ref="Z14">SUMPRODUCT((#REF!=21)*(#REF!=9),#REF!)</f>
        <v>#REF!</v>
      </c>
      <c r="AA14" s="18" t="e" cm="1">
        <f t="array" ref="AA14">SUMPRODUCT((#REF!=22)*(#REF!=9),#REF!)</f>
        <v>#REF!</v>
      </c>
      <c r="AB14" s="18" t="e" cm="1">
        <f t="array" ref="AB14">SUMPRODUCT((#REF!=23)*(#REF!=9),#REF!)</f>
        <v>#REF!</v>
      </c>
    </row>
    <row r="15" spans="1:28" x14ac:dyDescent="0.4">
      <c r="A15" t="s">
        <v>58</v>
      </c>
      <c r="B15" t="s">
        <v>63</v>
      </c>
      <c r="C15" t="e">
        <f>(C13/C7)^0.5</f>
        <v>#REF!</v>
      </c>
      <c r="D15">
        <v>10</v>
      </c>
      <c r="E15" s="18" t="e" cm="1">
        <f t="array" ref="E15">SUMPRODUCT((#REF!=0)*(#REF!=10),#REF!)</f>
        <v>#REF!</v>
      </c>
      <c r="F15" s="18" t="e" cm="1">
        <f t="array" ref="F15">SUMPRODUCT((#REF!=1)*(#REF!=10),#REF!)</f>
        <v>#REF!</v>
      </c>
      <c r="G15" s="18" t="e" cm="1">
        <f t="array" ref="G15">SUMPRODUCT((#REF!=2)*(#REF!=10),#REF!)</f>
        <v>#REF!</v>
      </c>
      <c r="H15" s="18" t="e" cm="1">
        <f t="array" ref="H15">SUMPRODUCT((#REF!=3)*(#REF!=10),#REF!)</f>
        <v>#REF!</v>
      </c>
      <c r="I15" s="18" t="e" cm="1">
        <f t="array" ref="I15">SUMPRODUCT((#REF!=4)*(#REF!=10),#REF!)</f>
        <v>#REF!</v>
      </c>
      <c r="J15" s="18" t="e" cm="1">
        <f t="array" ref="J15">SUMPRODUCT((#REF!=5)*(#REF!=10),#REF!)</f>
        <v>#REF!</v>
      </c>
      <c r="K15" s="18" t="e" cm="1">
        <f t="array" ref="K15">SUMPRODUCT((#REF!=6)*(#REF!=10),#REF!)</f>
        <v>#REF!</v>
      </c>
      <c r="L15" s="18" t="e" cm="1">
        <f t="array" ref="L15">SUMPRODUCT((#REF!=7)*(#REF!=10),#REF!)</f>
        <v>#REF!</v>
      </c>
      <c r="M15" s="18" t="e" cm="1">
        <f t="array" ref="M15">SUMPRODUCT((#REF!=8)*(#REF!=10),#REF!)</f>
        <v>#REF!</v>
      </c>
      <c r="N15" s="18" t="e" cm="1">
        <f t="array" ref="N15">SUMPRODUCT((#REF!=9)*(#REF!=10),#REF!)</f>
        <v>#REF!</v>
      </c>
      <c r="O15" s="18" t="e" cm="1">
        <f t="array" ref="O15">SUMPRODUCT((#REF!=10)*(#REF!=10),#REF!)</f>
        <v>#REF!</v>
      </c>
      <c r="P15" s="18" t="e" cm="1">
        <f t="array" ref="P15">SUMPRODUCT((#REF!=11)*(#REF!=10),#REF!)</f>
        <v>#REF!</v>
      </c>
      <c r="Q15" s="18" t="e" cm="1">
        <f t="array" ref="Q15">SUMPRODUCT((#REF!=12)*(#REF!=10),#REF!)</f>
        <v>#REF!</v>
      </c>
      <c r="R15" s="18" t="e" cm="1">
        <f t="array" ref="R15">SUMPRODUCT((#REF!=13)*(#REF!=10),#REF!)</f>
        <v>#REF!</v>
      </c>
      <c r="S15" s="18" t="e" cm="1">
        <f t="array" ref="S15">SUMPRODUCT((#REF!=14)*(#REF!=10),#REF!)</f>
        <v>#REF!</v>
      </c>
      <c r="T15" s="18" t="e" cm="1">
        <f t="array" ref="T15">SUMPRODUCT((#REF!=15)*(#REF!=10),#REF!)</f>
        <v>#REF!</v>
      </c>
      <c r="U15" s="18" t="e" cm="1">
        <f t="array" ref="U15">SUMPRODUCT((#REF!=16)*(#REF!=10),#REF!)</f>
        <v>#REF!</v>
      </c>
      <c r="V15" s="18" t="e" cm="1">
        <f t="array" ref="V15">SUMPRODUCT((#REF!=17)*(#REF!=10),#REF!)</f>
        <v>#REF!</v>
      </c>
      <c r="W15" s="18" t="e" cm="1">
        <f t="array" ref="W15">SUMPRODUCT((#REF!=18)*(#REF!=10),#REF!)</f>
        <v>#REF!</v>
      </c>
      <c r="X15" s="18" t="e" cm="1">
        <f t="array" ref="X15">SUMPRODUCT((#REF!=19)*(#REF!=10),#REF!)</f>
        <v>#REF!</v>
      </c>
      <c r="Y15" s="18" t="e" cm="1">
        <f t="array" ref="Y15">SUMPRODUCT((#REF!=20)*(#REF!=10),#REF!)</f>
        <v>#REF!</v>
      </c>
      <c r="Z15" s="18" t="e" cm="1">
        <f t="array" ref="Z15">SUMPRODUCT((#REF!=21)*(#REF!=10),#REF!)</f>
        <v>#REF!</v>
      </c>
      <c r="AA15" s="18" t="e" cm="1">
        <f t="array" ref="AA15">SUMPRODUCT((#REF!=22)*(#REF!=10),#REF!)</f>
        <v>#REF!</v>
      </c>
      <c r="AB15" s="18" t="e" cm="1">
        <f t="array" ref="AB15">SUMPRODUCT((#REF!=23)*(#REF!=10),#REF!)</f>
        <v>#REF!</v>
      </c>
    </row>
    <row r="16" spans="1:28" x14ac:dyDescent="0.4">
      <c r="A16" t="s">
        <v>59</v>
      </c>
      <c r="B16" t="s">
        <v>64</v>
      </c>
      <c r="C16" t="e">
        <f>(C14/C8)^0.5</f>
        <v>#REF!</v>
      </c>
      <c r="D16">
        <v>11</v>
      </c>
      <c r="E16" s="18" t="e" cm="1">
        <f t="array" ref="E16">SUMPRODUCT((#REF!=0)*(#REF!=11),#REF!)</f>
        <v>#REF!</v>
      </c>
      <c r="F16" s="18" t="e" cm="1">
        <f t="array" ref="F16">SUMPRODUCT((#REF!=1)*(#REF!=11),#REF!)</f>
        <v>#REF!</v>
      </c>
      <c r="G16" s="18" t="e" cm="1">
        <f t="array" ref="G16">SUMPRODUCT((#REF!=2)*(#REF!=11),#REF!)</f>
        <v>#REF!</v>
      </c>
      <c r="H16" s="18" t="e" cm="1">
        <f t="array" ref="H16">SUMPRODUCT((#REF!=3)*(#REF!=11),#REF!)</f>
        <v>#REF!</v>
      </c>
      <c r="I16" s="18" t="e" cm="1">
        <f t="array" ref="I16">SUMPRODUCT((#REF!=4)*(#REF!=11),#REF!)</f>
        <v>#REF!</v>
      </c>
      <c r="J16" s="18" t="e" cm="1">
        <f t="array" ref="J16">SUMPRODUCT((#REF!=5)*(#REF!=11),#REF!)</f>
        <v>#REF!</v>
      </c>
      <c r="K16" s="18" t="e" cm="1">
        <f t="array" ref="K16">SUMPRODUCT((#REF!=6)*(#REF!=11),#REF!)</f>
        <v>#REF!</v>
      </c>
      <c r="L16" s="18" t="e" cm="1">
        <f t="array" ref="L16">SUMPRODUCT((#REF!=7)*(#REF!=11),#REF!)</f>
        <v>#REF!</v>
      </c>
      <c r="M16" s="18" t="e" cm="1">
        <f t="array" ref="M16">SUMPRODUCT((#REF!=8)*(#REF!=11),#REF!)</f>
        <v>#REF!</v>
      </c>
      <c r="N16" s="18" t="e" cm="1">
        <f t="array" ref="N16">SUMPRODUCT((#REF!=9)*(#REF!=11),#REF!)</f>
        <v>#REF!</v>
      </c>
      <c r="O16" s="18" t="e" cm="1">
        <f t="array" ref="O16">SUMPRODUCT((#REF!=10)*(#REF!=11),#REF!)</f>
        <v>#REF!</v>
      </c>
      <c r="P16" s="18" t="e" cm="1">
        <f t="array" ref="P16">SUMPRODUCT((#REF!=11)*(#REF!=11),#REF!)</f>
        <v>#REF!</v>
      </c>
      <c r="Q16" s="18" t="e" cm="1">
        <f t="array" ref="Q16">SUMPRODUCT((#REF!=12)*(#REF!=11),#REF!)</f>
        <v>#REF!</v>
      </c>
      <c r="R16" s="18" t="e" cm="1">
        <f t="array" ref="R16">SUMPRODUCT((#REF!=13)*(#REF!=11),#REF!)</f>
        <v>#REF!</v>
      </c>
      <c r="S16" s="18" t="e" cm="1">
        <f t="array" ref="S16">SUMPRODUCT((#REF!=14)*(#REF!=11),#REF!)</f>
        <v>#REF!</v>
      </c>
      <c r="T16" s="18" t="e" cm="1">
        <f t="array" ref="T16">SUMPRODUCT((#REF!=15)*(#REF!=11),#REF!)</f>
        <v>#REF!</v>
      </c>
      <c r="U16" s="18" t="e" cm="1">
        <f t="array" ref="U16">SUMPRODUCT((#REF!=16)*(#REF!=11),#REF!)</f>
        <v>#REF!</v>
      </c>
      <c r="V16" s="18" t="e" cm="1">
        <f t="array" ref="V16">SUMPRODUCT((#REF!=17)*(#REF!=11),#REF!)</f>
        <v>#REF!</v>
      </c>
      <c r="W16" s="18" t="e" cm="1">
        <f t="array" ref="W16">SUMPRODUCT((#REF!=18)*(#REF!=11),#REF!)</f>
        <v>#REF!</v>
      </c>
      <c r="X16" s="18" t="e" cm="1">
        <f t="array" ref="X16">SUMPRODUCT((#REF!=19)*(#REF!=11),#REF!)</f>
        <v>#REF!</v>
      </c>
      <c r="Y16" s="18" t="e" cm="1">
        <f t="array" ref="Y16">SUMPRODUCT((#REF!=20)*(#REF!=11),#REF!)</f>
        <v>#REF!</v>
      </c>
      <c r="Z16" s="18" t="e" cm="1">
        <f t="array" ref="Z16">SUMPRODUCT((#REF!=21)*(#REF!=11),#REF!)</f>
        <v>#REF!</v>
      </c>
      <c r="AA16" s="18" t="e" cm="1">
        <f t="array" ref="AA16">SUMPRODUCT((#REF!=22)*(#REF!=11),#REF!)</f>
        <v>#REF!</v>
      </c>
      <c r="AB16" s="18" t="e" cm="1">
        <f t="array" ref="AB16">SUMPRODUCT((#REF!=23)*(#REF!=11),#REF!)</f>
        <v>#REF!</v>
      </c>
    </row>
    <row r="17" spans="2:29" x14ac:dyDescent="0.4">
      <c r="D17">
        <v>12</v>
      </c>
      <c r="E17" s="18" t="e" cm="1">
        <f t="array" ref="E17">SUMPRODUCT((#REF!=0)*(#REF!=12),#REF!)</f>
        <v>#REF!</v>
      </c>
      <c r="F17" s="18" t="e" cm="1">
        <f t="array" ref="F17">SUMPRODUCT((#REF!=1)*(#REF!=12),#REF!)</f>
        <v>#REF!</v>
      </c>
      <c r="G17" s="18" t="e" cm="1">
        <f t="array" ref="G17">SUMPRODUCT((#REF!=2)*(#REF!=12),#REF!)</f>
        <v>#REF!</v>
      </c>
      <c r="H17" s="18" t="e" cm="1">
        <f t="array" ref="H17">SUMPRODUCT((#REF!=3)*(#REF!=12),#REF!)</f>
        <v>#REF!</v>
      </c>
      <c r="I17" s="18" t="e" cm="1">
        <f t="array" ref="I17">SUMPRODUCT((#REF!=4)*(#REF!=12),#REF!)</f>
        <v>#REF!</v>
      </c>
      <c r="J17" s="18" t="e" cm="1">
        <f t="array" ref="J17">SUMPRODUCT((#REF!=5)*(#REF!=12),#REF!)</f>
        <v>#REF!</v>
      </c>
      <c r="K17" s="18" t="e" cm="1">
        <f t="array" ref="K17">SUMPRODUCT((#REF!=6)*(#REF!=12),#REF!)</f>
        <v>#REF!</v>
      </c>
      <c r="L17" s="18" t="e" cm="1">
        <f t="array" ref="L17">SUMPRODUCT((#REF!=7)*(#REF!=12),#REF!)</f>
        <v>#REF!</v>
      </c>
      <c r="M17" s="18" t="e" cm="1">
        <f t="array" ref="M17">SUMPRODUCT((#REF!=8)*(#REF!=12),#REF!)</f>
        <v>#REF!</v>
      </c>
      <c r="N17" s="18" t="e" cm="1">
        <f t="array" ref="N17">SUMPRODUCT((#REF!=9)*(#REF!=12),#REF!)</f>
        <v>#REF!</v>
      </c>
      <c r="O17" s="18" t="e" cm="1">
        <f t="array" ref="O17">SUMPRODUCT((#REF!=10)*(#REF!=12),#REF!)</f>
        <v>#REF!</v>
      </c>
      <c r="P17" s="18" t="e" cm="1">
        <f t="array" ref="P17">SUMPRODUCT((#REF!=11)*(#REF!=12),#REF!)</f>
        <v>#REF!</v>
      </c>
      <c r="Q17" s="18" t="e" cm="1">
        <f t="array" ref="Q17">SUMPRODUCT((#REF!=12)*(#REF!=12),#REF!)</f>
        <v>#REF!</v>
      </c>
      <c r="R17" s="18" t="e" cm="1">
        <f t="array" ref="R17">SUMPRODUCT((#REF!=13)*(#REF!=12),#REF!)</f>
        <v>#REF!</v>
      </c>
      <c r="S17" s="18" t="e" cm="1">
        <f t="array" ref="S17">SUMPRODUCT((#REF!=14)*(#REF!=12),#REF!)</f>
        <v>#REF!</v>
      </c>
      <c r="T17" s="18" t="e" cm="1">
        <f t="array" ref="T17">SUMPRODUCT((#REF!=15)*(#REF!=12),#REF!)</f>
        <v>#REF!</v>
      </c>
      <c r="U17" s="18" t="e" cm="1">
        <f t="array" ref="U17">SUMPRODUCT((#REF!=16)*(#REF!=12),#REF!)</f>
        <v>#REF!</v>
      </c>
      <c r="V17" s="18" t="e" cm="1">
        <f t="array" ref="V17">SUMPRODUCT((#REF!=17)*(#REF!=12),#REF!)</f>
        <v>#REF!</v>
      </c>
      <c r="W17" s="18" t="e" cm="1">
        <f t="array" ref="W17">SUMPRODUCT((#REF!=18)*(#REF!=12),#REF!)</f>
        <v>#REF!</v>
      </c>
      <c r="X17" s="18" t="e" cm="1">
        <f t="array" ref="X17">SUMPRODUCT((#REF!=19)*(#REF!=12),#REF!)</f>
        <v>#REF!</v>
      </c>
      <c r="Y17" s="18" t="e" cm="1">
        <f t="array" ref="Y17">SUMPRODUCT((#REF!=20)*(#REF!=12),#REF!)</f>
        <v>#REF!</v>
      </c>
      <c r="Z17" s="18" t="e" cm="1">
        <f t="array" ref="Z17">SUMPRODUCT((#REF!=21)*(#REF!=12),#REF!)</f>
        <v>#REF!</v>
      </c>
      <c r="AA17" s="18" t="e" cm="1">
        <f t="array" ref="AA17">SUMPRODUCT((#REF!=22)*(#REF!=12),#REF!)</f>
        <v>#REF!</v>
      </c>
      <c r="AB17" s="18" t="e" cm="1">
        <f t="array" ref="AB17">SUMPRODUCT((#REF!=23)*(#REF!=12),#REF!)</f>
        <v>#REF!</v>
      </c>
    </row>
    <row r="18" spans="2:29" x14ac:dyDescent="0.4">
      <c r="D18">
        <v>1</v>
      </c>
      <c r="E18" s="18" t="e" cm="1">
        <f t="array" ref="E18">SUMPRODUCT((#REF!=0)*(#REF!=1),#REF!)</f>
        <v>#REF!</v>
      </c>
      <c r="F18" s="18" t="e" cm="1">
        <f t="array" ref="F18">SUMPRODUCT((#REF!=1)*(#REF!=1),#REF!)</f>
        <v>#REF!</v>
      </c>
      <c r="G18" s="18" t="e" cm="1">
        <f t="array" ref="G18">SUMPRODUCT((#REF!=2)*(#REF!=1),#REF!)</f>
        <v>#REF!</v>
      </c>
      <c r="H18" s="18" t="e" cm="1">
        <f t="array" ref="H18">SUMPRODUCT((#REF!=3)*(#REF!=1),#REF!)</f>
        <v>#REF!</v>
      </c>
      <c r="I18" s="18" t="e" cm="1">
        <f t="array" ref="I18">SUMPRODUCT((#REF!=4)*(#REF!=1),#REF!)</f>
        <v>#REF!</v>
      </c>
      <c r="J18" s="18" t="e" cm="1">
        <f t="array" ref="J18">SUMPRODUCT((#REF!=5)*(#REF!=1),#REF!)</f>
        <v>#REF!</v>
      </c>
      <c r="K18" s="18" t="e" cm="1">
        <f t="array" ref="K18">SUMPRODUCT((#REF!=6)*(#REF!=1),#REF!)</f>
        <v>#REF!</v>
      </c>
      <c r="L18" s="18" t="e" cm="1">
        <f t="array" ref="L18">SUMPRODUCT((#REF!=7)*(#REF!=1),#REF!)</f>
        <v>#REF!</v>
      </c>
      <c r="M18" s="18" t="e" cm="1">
        <f t="array" ref="M18">SUMPRODUCT((#REF!=8)*(#REF!=1),#REF!)</f>
        <v>#REF!</v>
      </c>
      <c r="N18" s="18" t="e" cm="1">
        <f t="array" ref="N18">SUMPRODUCT((#REF!=9)*(#REF!=1),#REF!)</f>
        <v>#REF!</v>
      </c>
      <c r="O18" s="18" t="e" cm="1">
        <f t="array" ref="O18">SUMPRODUCT((#REF!=10)*(#REF!=1),#REF!)</f>
        <v>#REF!</v>
      </c>
      <c r="P18" s="18" t="e" cm="1">
        <f t="array" ref="P18">SUMPRODUCT((#REF!=11)*(#REF!=1),#REF!)</f>
        <v>#REF!</v>
      </c>
      <c r="Q18" s="18" t="e" cm="1">
        <f t="array" ref="Q18">SUMPRODUCT((#REF!=12)*(#REF!=1),#REF!)</f>
        <v>#REF!</v>
      </c>
      <c r="R18" s="18" t="e" cm="1">
        <f t="array" ref="R18">SUMPRODUCT((#REF!=13)*(#REF!=1),#REF!)</f>
        <v>#REF!</v>
      </c>
      <c r="S18" s="18" t="e" cm="1">
        <f t="array" ref="S18">SUMPRODUCT((#REF!=14)*(#REF!=1),#REF!)</f>
        <v>#REF!</v>
      </c>
      <c r="T18" s="18" t="e" cm="1">
        <f t="array" ref="T18">SUMPRODUCT((#REF!=15)*(#REF!=1),#REF!)</f>
        <v>#REF!</v>
      </c>
      <c r="U18" s="18" t="e" cm="1">
        <f t="array" ref="U18">SUMPRODUCT((#REF!=16)*(#REF!=1),#REF!)</f>
        <v>#REF!</v>
      </c>
      <c r="V18" s="18" t="e" cm="1">
        <f t="array" ref="V18">SUMPRODUCT((#REF!=17)*(#REF!=1),#REF!)</f>
        <v>#REF!</v>
      </c>
      <c r="W18" s="18" t="e" cm="1">
        <f t="array" ref="W18">SUMPRODUCT((#REF!=18)*(#REF!=1),#REF!)</f>
        <v>#REF!</v>
      </c>
      <c r="X18" s="18" t="e" cm="1">
        <f t="array" ref="X18">SUMPRODUCT((#REF!=19)*(#REF!=1),#REF!)</f>
        <v>#REF!</v>
      </c>
      <c r="Y18" s="18" t="e" cm="1">
        <f t="array" ref="Y18">SUMPRODUCT((#REF!=20)*(#REF!=1),#REF!)</f>
        <v>#REF!</v>
      </c>
      <c r="Z18" s="18" t="e" cm="1">
        <f t="array" ref="Z18">SUMPRODUCT((#REF!=21)*(#REF!=1),#REF!)</f>
        <v>#REF!</v>
      </c>
      <c r="AA18" s="18" t="e" cm="1">
        <f t="array" ref="AA18">SUMPRODUCT((#REF!=22)*(#REF!=1),#REF!)</f>
        <v>#REF!</v>
      </c>
      <c r="AB18" s="18" t="e" cm="1">
        <f t="array" ref="AB18">SUMPRODUCT((#REF!=23)*(#REF!=1),#REF!)</f>
        <v>#REF!</v>
      </c>
    </row>
    <row r="19" spans="2:29" x14ac:dyDescent="0.4">
      <c r="D19">
        <v>2</v>
      </c>
      <c r="E19" s="18" t="e" cm="1">
        <f t="array" ref="E19">SUMPRODUCT((#REF!=0)*(#REF!=2),#REF!)</f>
        <v>#REF!</v>
      </c>
      <c r="F19" s="18" t="e" cm="1">
        <f t="array" ref="F19">SUMPRODUCT((#REF!=1)*(#REF!=2),#REF!)</f>
        <v>#REF!</v>
      </c>
      <c r="G19" s="18" t="e" cm="1">
        <f t="array" ref="G19">SUMPRODUCT((#REF!=2)*(#REF!=2),#REF!)</f>
        <v>#REF!</v>
      </c>
      <c r="H19" s="18" t="e" cm="1">
        <f t="array" ref="H19">SUMPRODUCT((#REF!=3)*(#REF!=2),#REF!)</f>
        <v>#REF!</v>
      </c>
      <c r="I19" s="18" t="e" cm="1">
        <f t="array" ref="I19">SUMPRODUCT((#REF!=4)*(#REF!=2),#REF!)</f>
        <v>#REF!</v>
      </c>
      <c r="J19" s="18" t="e" cm="1">
        <f t="array" ref="J19">SUMPRODUCT((#REF!=5)*(#REF!=2),#REF!)</f>
        <v>#REF!</v>
      </c>
      <c r="K19" s="18" t="e" cm="1">
        <f t="array" ref="K19">SUMPRODUCT((#REF!=6)*(#REF!=2),#REF!)</f>
        <v>#REF!</v>
      </c>
      <c r="L19" s="18" t="e" cm="1">
        <f t="array" ref="L19">SUMPRODUCT((#REF!=7)*(#REF!=2),#REF!)</f>
        <v>#REF!</v>
      </c>
      <c r="M19" s="18" t="e" cm="1">
        <f t="array" ref="M19">SUMPRODUCT((#REF!=8)*(#REF!=2),#REF!)</f>
        <v>#REF!</v>
      </c>
      <c r="N19" s="18" t="e" cm="1">
        <f t="array" ref="N19">SUMPRODUCT((#REF!=9)*(#REF!=2),#REF!)</f>
        <v>#REF!</v>
      </c>
      <c r="O19" s="18" t="e" cm="1">
        <f t="array" ref="O19">SUMPRODUCT((#REF!=10)*(#REF!=2),#REF!)</f>
        <v>#REF!</v>
      </c>
      <c r="P19" s="18" t="e" cm="1">
        <f t="array" ref="P19">SUMPRODUCT((#REF!=11)*(#REF!=2),#REF!)</f>
        <v>#REF!</v>
      </c>
      <c r="Q19" s="18" t="e" cm="1">
        <f t="array" ref="Q19">SUMPRODUCT((#REF!=12)*(#REF!=2),#REF!)</f>
        <v>#REF!</v>
      </c>
      <c r="R19" s="18" t="e" cm="1">
        <f t="array" ref="R19">SUMPRODUCT((#REF!=13)*(#REF!=2),#REF!)</f>
        <v>#REF!</v>
      </c>
      <c r="S19" s="18" t="e" cm="1">
        <f t="array" ref="S19">SUMPRODUCT((#REF!=14)*(#REF!=2),#REF!)</f>
        <v>#REF!</v>
      </c>
      <c r="T19" s="18" t="e" cm="1">
        <f t="array" ref="T19">SUMPRODUCT((#REF!=15)*(#REF!=2),#REF!)</f>
        <v>#REF!</v>
      </c>
      <c r="U19" s="18" t="e" cm="1">
        <f t="array" ref="U19">SUMPRODUCT((#REF!=16)*(#REF!=2),#REF!)</f>
        <v>#REF!</v>
      </c>
      <c r="V19" s="18" t="e" cm="1">
        <f t="array" ref="V19">SUMPRODUCT((#REF!=17)*(#REF!=2),#REF!)</f>
        <v>#REF!</v>
      </c>
      <c r="W19" s="18" t="e" cm="1">
        <f t="array" ref="W19">SUMPRODUCT((#REF!=18)*(#REF!=2),#REF!)</f>
        <v>#REF!</v>
      </c>
      <c r="X19" s="18" t="e" cm="1">
        <f t="array" ref="X19">SUMPRODUCT((#REF!=19)*(#REF!=2),#REF!)</f>
        <v>#REF!</v>
      </c>
      <c r="Y19" s="18" t="e" cm="1">
        <f t="array" ref="Y19">SUMPRODUCT((#REF!=20)*(#REF!=2),#REF!)</f>
        <v>#REF!</v>
      </c>
      <c r="Z19" s="18" t="e" cm="1">
        <f t="array" ref="Z19">SUMPRODUCT((#REF!=21)*(#REF!=2),#REF!)</f>
        <v>#REF!</v>
      </c>
      <c r="AA19" s="18" t="e" cm="1">
        <f t="array" ref="AA19">SUMPRODUCT((#REF!=22)*(#REF!=2),#REF!)</f>
        <v>#REF!</v>
      </c>
      <c r="AB19" s="18" t="e" cm="1">
        <f t="array" ref="AB19">SUMPRODUCT((#REF!=23)*(#REF!=2),#REF!)</f>
        <v>#REF!</v>
      </c>
    </row>
    <row r="20" spans="2:29" x14ac:dyDescent="0.4">
      <c r="D20">
        <v>3</v>
      </c>
      <c r="E20" s="18" t="e" cm="1">
        <f t="array" ref="E20">SUMPRODUCT((#REF!=0)*(#REF!=3),#REF!)</f>
        <v>#REF!</v>
      </c>
      <c r="F20" s="18" t="e" cm="1">
        <f t="array" ref="F20">SUMPRODUCT((#REF!=1)*(#REF!=3),#REF!)</f>
        <v>#REF!</v>
      </c>
      <c r="G20" s="18" t="e" cm="1">
        <f t="array" ref="G20">SUMPRODUCT((#REF!=2)*(#REF!=3),#REF!)</f>
        <v>#REF!</v>
      </c>
      <c r="H20" s="18" t="e" cm="1">
        <f t="array" ref="H20">SUMPRODUCT((#REF!=3)*(#REF!=3),#REF!)</f>
        <v>#REF!</v>
      </c>
      <c r="I20" s="18" t="e" cm="1">
        <f t="array" ref="I20">SUMPRODUCT((#REF!=4)*(#REF!=3),#REF!)</f>
        <v>#REF!</v>
      </c>
      <c r="J20" s="18" t="e" cm="1">
        <f t="array" ref="J20">SUMPRODUCT((#REF!=5)*(#REF!=3),#REF!)</f>
        <v>#REF!</v>
      </c>
      <c r="K20" s="18" t="e" cm="1">
        <f t="array" ref="K20">SUMPRODUCT((#REF!=6)*(#REF!=3),#REF!)</f>
        <v>#REF!</v>
      </c>
      <c r="L20" s="18" t="e" cm="1">
        <f t="array" ref="L20">SUMPRODUCT((#REF!=7)*(#REF!=3),#REF!)</f>
        <v>#REF!</v>
      </c>
      <c r="M20" s="18" t="e" cm="1">
        <f t="array" ref="M20">SUMPRODUCT((#REF!=8)*(#REF!=3),#REF!)</f>
        <v>#REF!</v>
      </c>
      <c r="N20" s="18" t="e" cm="1">
        <f t="array" ref="N20">SUMPRODUCT((#REF!=9)*(#REF!=3),#REF!)</f>
        <v>#REF!</v>
      </c>
      <c r="O20" s="18" t="e" cm="1">
        <f t="array" ref="O20">SUMPRODUCT((#REF!=10)*(#REF!=3),#REF!)</f>
        <v>#REF!</v>
      </c>
      <c r="P20" s="18" t="e" cm="1">
        <f t="array" ref="P20">SUMPRODUCT((#REF!=11)*(#REF!=3),#REF!)</f>
        <v>#REF!</v>
      </c>
      <c r="Q20" s="18" t="e" cm="1">
        <f t="array" ref="Q20">SUMPRODUCT((#REF!=12)*(#REF!=3),#REF!)</f>
        <v>#REF!</v>
      </c>
      <c r="R20" s="18" t="e" cm="1">
        <f t="array" ref="R20">SUMPRODUCT((#REF!=13)*(#REF!=3),#REF!)</f>
        <v>#REF!</v>
      </c>
      <c r="S20" s="18" t="e" cm="1">
        <f t="array" ref="S20">SUMPRODUCT((#REF!=14)*(#REF!=3),#REF!)</f>
        <v>#REF!</v>
      </c>
      <c r="T20" s="18" t="e" cm="1">
        <f t="array" ref="T20">SUMPRODUCT((#REF!=15)*(#REF!=3),#REF!)</f>
        <v>#REF!</v>
      </c>
      <c r="U20" s="18" t="e" cm="1">
        <f t="array" ref="U20">SUMPRODUCT((#REF!=16)*(#REF!=3),#REF!)</f>
        <v>#REF!</v>
      </c>
      <c r="V20" s="18" t="e" cm="1">
        <f t="array" ref="V20">SUMPRODUCT((#REF!=17)*(#REF!=3),#REF!)</f>
        <v>#REF!</v>
      </c>
      <c r="W20" s="18" t="e" cm="1">
        <f t="array" ref="W20">SUMPRODUCT((#REF!=18)*(#REF!=3),#REF!)</f>
        <v>#REF!</v>
      </c>
      <c r="X20" s="18" t="e" cm="1">
        <f t="array" ref="X20">SUMPRODUCT((#REF!=19)*(#REF!=3),#REF!)</f>
        <v>#REF!</v>
      </c>
      <c r="Y20" s="18" t="e" cm="1">
        <f t="array" ref="Y20">SUMPRODUCT((#REF!=20)*(#REF!=3),#REF!)</f>
        <v>#REF!</v>
      </c>
      <c r="Z20" s="18" t="e" cm="1">
        <f t="array" ref="Z20">SUMPRODUCT((#REF!=21)*(#REF!=3),#REF!)</f>
        <v>#REF!</v>
      </c>
      <c r="AA20" s="18" t="e" cm="1">
        <f t="array" ref="AA20">SUMPRODUCT((#REF!=22)*(#REF!=3),#REF!)</f>
        <v>#REF!</v>
      </c>
      <c r="AB20" s="18" t="e" cm="1">
        <f t="array" ref="AB20">SUMPRODUCT((#REF!=23)*(#REF!=3),#REF!)</f>
        <v>#REF!</v>
      </c>
    </row>
    <row r="21" spans="2:29" x14ac:dyDescent="0.4">
      <c r="E21">
        <v>0</v>
      </c>
      <c r="F21">
        <v>1</v>
      </c>
      <c r="G21">
        <v>2</v>
      </c>
      <c r="H21">
        <v>3</v>
      </c>
      <c r="I21">
        <v>4</v>
      </c>
      <c r="J21">
        <v>5</v>
      </c>
      <c r="K21">
        <v>6</v>
      </c>
      <c r="L21">
        <v>7</v>
      </c>
      <c r="M21">
        <v>8</v>
      </c>
      <c r="N21">
        <v>9</v>
      </c>
      <c r="O21">
        <v>10</v>
      </c>
      <c r="P21">
        <v>11</v>
      </c>
      <c r="Q21">
        <v>12</v>
      </c>
      <c r="R21">
        <v>13</v>
      </c>
      <c r="S21">
        <v>14</v>
      </c>
      <c r="T21">
        <v>15</v>
      </c>
      <c r="U21">
        <v>16</v>
      </c>
      <c r="V21">
        <v>17</v>
      </c>
      <c r="W21">
        <v>18</v>
      </c>
      <c r="X21">
        <v>19</v>
      </c>
      <c r="Y21">
        <v>20</v>
      </c>
      <c r="Z21">
        <v>21</v>
      </c>
      <c r="AA21">
        <v>22</v>
      </c>
      <c r="AB21">
        <v>23</v>
      </c>
    </row>
    <row r="22" spans="2:29" x14ac:dyDescent="0.4">
      <c r="E22" s="6" t="e">
        <f>IF(E8="△",E2,"")</f>
        <v>#REF!</v>
      </c>
      <c r="F22" s="6" t="e">
        <f t="shared" ref="F22:AB22" si="3">IF(F8="△",F2,"")</f>
        <v>#REF!</v>
      </c>
      <c r="G22" s="6" t="e">
        <f t="shared" si="3"/>
        <v>#REF!</v>
      </c>
      <c r="H22" s="6" t="e">
        <f t="shared" si="3"/>
        <v>#REF!</v>
      </c>
      <c r="I22" s="6" t="e">
        <f t="shared" si="3"/>
        <v>#REF!</v>
      </c>
      <c r="J22" s="6" t="e">
        <f t="shared" si="3"/>
        <v>#REF!</v>
      </c>
      <c r="K22" s="6" t="e">
        <f t="shared" si="3"/>
        <v>#REF!</v>
      </c>
      <c r="L22" s="6" t="e">
        <f t="shared" si="3"/>
        <v>#REF!</v>
      </c>
      <c r="M22" s="6" t="e">
        <f t="shared" si="3"/>
        <v>#REF!</v>
      </c>
      <c r="N22" s="6" t="e">
        <f t="shared" si="3"/>
        <v>#REF!</v>
      </c>
      <c r="O22" s="6" t="e">
        <f t="shared" si="3"/>
        <v>#REF!</v>
      </c>
      <c r="P22" s="6" t="e">
        <f t="shared" si="3"/>
        <v>#REF!</v>
      </c>
      <c r="Q22" s="6" t="e">
        <f t="shared" si="3"/>
        <v>#REF!</v>
      </c>
      <c r="R22" s="6" t="e">
        <f t="shared" si="3"/>
        <v>#REF!</v>
      </c>
      <c r="S22" s="6" t="e">
        <f t="shared" si="3"/>
        <v>#REF!</v>
      </c>
      <c r="T22" s="6" t="e">
        <f t="shared" si="3"/>
        <v>#REF!</v>
      </c>
      <c r="U22" s="6" t="e">
        <f t="shared" si="3"/>
        <v>#REF!</v>
      </c>
      <c r="V22" s="6" t="e">
        <f t="shared" si="3"/>
        <v>#REF!</v>
      </c>
      <c r="W22" s="6" t="e">
        <f t="shared" si="3"/>
        <v>#REF!</v>
      </c>
      <c r="X22" s="6" t="e">
        <f t="shared" si="3"/>
        <v>#REF!</v>
      </c>
      <c r="Y22" s="6" t="e">
        <f t="shared" si="3"/>
        <v>#REF!</v>
      </c>
      <c r="Z22" s="6" t="e">
        <f t="shared" si="3"/>
        <v>#REF!</v>
      </c>
      <c r="AA22" s="6" t="e">
        <f t="shared" si="3"/>
        <v>#REF!</v>
      </c>
      <c r="AB22" s="6" t="e">
        <f t="shared" si="3"/>
        <v>#REF!</v>
      </c>
    </row>
    <row r="23" spans="2:29" ht="19.5" thickBot="1" x14ac:dyDescent="0.45">
      <c r="D23" t="s">
        <v>17</v>
      </c>
      <c r="E23" s="6" t="e">
        <f>IF(E8="",E2,"")</f>
        <v>#REF!</v>
      </c>
      <c r="F23" s="6" t="e">
        <f t="shared" ref="F23:AB23" si="4">IF(F8="",F2,"")</f>
        <v>#REF!</v>
      </c>
      <c r="G23" s="6" t="e">
        <f t="shared" si="4"/>
        <v>#REF!</v>
      </c>
      <c r="H23" s="6" t="e">
        <f t="shared" si="4"/>
        <v>#REF!</v>
      </c>
      <c r="I23" s="6" t="e">
        <f t="shared" si="4"/>
        <v>#REF!</v>
      </c>
      <c r="J23" s="6" t="e">
        <f t="shared" si="4"/>
        <v>#REF!</v>
      </c>
      <c r="K23" s="6" t="e">
        <f t="shared" si="4"/>
        <v>#REF!</v>
      </c>
      <c r="L23" s="6" t="e">
        <f t="shared" si="4"/>
        <v>#REF!</v>
      </c>
      <c r="M23" s="6" t="e">
        <f t="shared" si="4"/>
        <v>#REF!</v>
      </c>
      <c r="N23" s="6" t="e">
        <f t="shared" si="4"/>
        <v>#REF!</v>
      </c>
      <c r="O23" s="6" t="e">
        <f t="shared" si="4"/>
        <v>#REF!</v>
      </c>
      <c r="P23" s="6" t="e">
        <f t="shared" si="4"/>
        <v>#REF!</v>
      </c>
      <c r="Q23" s="6" t="e">
        <f t="shared" si="4"/>
        <v>#REF!</v>
      </c>
      <c r="R23" s="6" t="e">
        <f t="shared" si="4"/>
        <v>#REF!</v>
      </c>
      <c r="S23" s="6" t="e">
        <f t="shared" si="4"/>
        <v>#REF!</v>
      </c>
      <c r="T23" s="6" t="e">
        <f t="shared" si="4"/>
        <v>#REF!</v>
      </c>
      <c r="U23" s="6" t="e">
        <f t="shared" si="4"/>
        <v>#REF!</v>
      </c>
      <c r="V23" s="6" t="e">
        <f t="shared" si="4"/>
        <v>#REF!</v>
      </c>
      <c r="W23" s="6" t="e">
        <f t="shared" si="4"/>
        <v>#REF!</v>
      </c>
      <c r="X23" s="6" t="e">
        <f t="shared" si="4"/>
        <v>#REF!</v>
      </c>
      <c r="Y23" s="6" t="e">
        <f t="shared" si="4"/>
        <v>#REF!</v>
      </c>
      <c r="Z23" s="6" t="e">
        <f t="shared" si="4"/>
        <v>#REF!</v>
      </c>
      <c r="AA23" s="6" t="e">
        <f t="shared" si="4"/>
        <v>#REF!</v>
      </c>
      <c r="AB23" s="6" t="e">
        <f t="shared" si="4"/>
        <v>#REF!</v>
      </c>
    </row>
    <row r="24" spans="2:29" x14ac:dyDescent="0.4">
      <c r="B24" t="s">
        <v>43</v>
      </c>
      <c r="C24" t="s">
        <v>40</v>
      </c>
      <c r="D24">
        <v>4</v>
      </c>
      <c r="E24" s="13" t="e">
        <f t="shared" ref="E24:AB24" si="5">IF(E22="","0",(E9/$C$6)^2*0.5)</f>
        <v>#REF!</v>
      </c>
      <c r="F24" s="13" t="e">
        <f t="shared" si="5"/>
        <v>#REF!</v>
      </c>
      <c r="G24" s="13" t="e">
        <f t="shared" si="5"/>
        <v>#REF!</v>
      </c>
      <c r="H24" s="13" t="e">
        <f t="shared" si="5"/>
        <v>#REF!</v>
      </c>
      <c r="I24" s="13" t="e">
        <f t="shared" si="5"/>
        <v>#REF!</v>
      </c>
      <c r="J24" s="13" t="e">
        <f t="shared" si="5"/>
        <v>#REF!</v>
      </c>
      <c r="K24" s="13" t="e">
        <f t="shared" si="5"/>
        <v>#REF!</v>
      </c>
      <c r="L24" s="13" t="e">
        <f t="shared" si="5"/>
        <v>#REF!</v>
      </c>
      <c r="M24" s="13" t="e">
        <f t="shared" si="5"/>
        <v>#REF!</v>
      </c>
      <c r="N24" s="13" t="e">
        <f t="shared" si="5"/>
        <v>#REF!</v>
      </c>
      <c r="O24" s="13" t="e">
        <f t="shared" si="5"/>
        <v>#REF!</v>
      </c>
      <c r="P24" s="13" t="e">
        <f t="shared" si="5"/>
        <v>#REF!</v>
      </c>
      <c r="Q24" s="13" t="e">
        <f t="shared" si="5"/>
        <v>#REF!</v>
      </c>
      <c r="R24" s="13" t="e">
        <f t="shared" si="5"/>
        <v>#REF!</v>
      </c>
      <c r="S24" s="13" t="e">
        <f t="shared" si="5"/>
        <v>#REF!</v>
      </c>
      <c r="T24" s="13" t="e">
        <f t="shared" si="5"/>
        <v>#REF!</v>
      </c>
      <c r="U24" s="13" t="e">
        <f t="shared" si="5"/>
        <v>#REF!</v>
      </c>
      <c r="V24" s="13" t="e">
        <f t="shared" si="5"/>
        <v>#REF!</v>
      </c>
      <c r="W24" s="13" t="e">
        <f t="shared" si="5"/>
        <v>#REF!</v>
      </c>
      <c r="X24" s="13" t="e">
        <f t="shared" si="5"/>
        <v>#REF!</v>
      </c>
      <c r="Y24" s="13" t="e">
        <f t="shared" si="5"/>
        <v>#REF!</v>
      </c>
      <c r="Z24" s="13" t="e">
        <f t="shared" si="5"/>
        <v>#REF!</v>
      </c>
      <c r="AA24" s="13" t="e">
        <f t="shared" si="5"/>
        <v>#REF!</v>
      </c>
      <c r="AB24" s="13" t="e">
        <f t="shared" si="5"/>
        <v>#REF!</v>
      </c>
      <c r="AC24" s="10" t="e">
        <f>SUM(E24:AB24)</f>
        <v>#REF!</v>
      </c>
    </row>
    <row r="25" spans="2:29" x14ac:dyDescent="0.4">
      <c r="B25" t="s">
        <v>44</v>
      </c>
      <c r="C25" t="s">
        <v>39</v>
      </c>
      <c r="D25">
        <v>4</v>
      </c>
      <c r="E25" s="12" t="e">
        <f t="shared" ref="E25:AB25" si="6">IF(E23="","0",(E9/$C$6)^2*0.5)</f>
        <v>#REF!</v>
      </c>
      <c r="F25" s="12" t="e">
        <f t="shared" si="6"/>
        <v>#REF!</v>
      </c>
      <c r="G25" s="12" t="e">
        <f t="shared" si="6"/>
        <v>#REF!</v>
      </c>
      <c r="H25" s="12" t="e">
        <f t="shared" si="6"/>
        <v>#REF!</v>
      </c>
      <c r="I25" s="12" t="e">
        <f t="shared" si="6"/>
        <v>#REF!</v>
      </c>
      <c r="J25" s="12" t="e">
        <f t="shared" si="6"/>
        <v>#REF!</v>
      </c>
      <c r="K25" s="12" t="e">
        <f t="shared" si="6"/>
        <v>#REF!</v>
      </c>
      <c r="L25" s="12" t="e">
        <f t="shared" si="6"/>
        <v>#REF!</v>
      </c>
      <c r="M25" s="12" t="e">
        <f t="shared" si="6"/>
        <v>#REF!</v>
      </c>
      <c r="N25" s="12" t="e">
        <f t="shared" si="6"/>
        <v>#REF!</v>
      </c>
      <c r="O25" s="12" t="e">
        <f t="shared" si="6"/>
        <v>#REF!</v>
      </c>
      <c r="P25" s="12" t="e">
        <f t="shared" si="6"/>
        <v>#REF!</v>
      </c>
      <c r="Q25" s="12" t="e">
        <f t="shared" si="6"/>
        <v>#REF!</v>
      </c>
      <c r="R25" s="12" t="e">
        <f t="shared" si="6"/>
        <v>#REF!</v>
      </c>
      <c r="S25" s="12" t="e">
        <f t="shared" si="6"/>
        <v>#REF!</v>
      </c>
      <c r="T25" s="12" t="e">
        <f t="shared" si="6"/>
        <v>#REF!</v>
      </c>
      <c r="U25" s="12" t="e">
        <f t="shared" si="6"/>
        <v>#REF!</v>
      </c>
      <c r="V25" s="12" t="e">
        <f t="shared" si="6"/>
        <v>#REF!</v>
      </c>
      <c r="W25" s="12" t="e">
        <f t="shared" si="6"/>
        <v>#REF!</v>
      </c>
      <c r="X25" s="12" t="e">
        <f t="shared" si="6"/>
        <v>#REF!</v>
      </c>
      <c r="Y25" s="12" t="e">
        <f t="shared" si="6"/>
        <v>#REF!</v>
      </c>
      <c r="Z25" s="12" t="e">
        <f t="shared" si="6"/>
        <v>#REF!</v>
      </c>
      <c r="AA25" s="12" t="e">
        <f t="shared" si="6"/>
        <v>#REF!</v>
      </c>
      <c r="AB25" s="12" t="e">
        <f t="shared" si="6"/>
        <v>#REF!</v>
      </c>
      <c r="AC25" s="10" t="e">
        <f t="shared" ref="AC25:AC47" si="7">SUM(E25:AB25)</f>
        <v>#REF!</v>
      </c>
    </row>
    <row r="26" spans="2:29" x14ac:dyDescent="0.4">
      <c r="B26" t="s">
        <v>43</v>
      </c>
      <c r="C26" t="s">
        <v>40</v>
      </c>
      <c r="D26">
        <v>5</v>
      </c>
      <c r="E26" s="12" t="e">
        <f t="shared" ref="E26:AB26" si="8">IF(E22="","0",(E10/$C$6)^2*0.5)</f>
        <v>#REF!</v>
      </c>
      <c r="F26" s="12" t="e">
        <f t="shared" si="8"/>
        <v>#REF!</v>
      </c>
      <c r="G26" s="12" t="e">
        <f t="shared" si="8"/>
        <v>#REF!</v>
      </c>
      <c r="H26" s="12" t="e">
        <f t="shared" si="8"/>
        <v>#REF!</v>
      </c>
      <c r="I26" s="12" t="e">
        <f t="shared" si="8"/>
        <v>#REF!</v>
      </c>
      <c r="J26" s="12" t="e">
        <f t="shared" si="8"/>
        <v>#REF!</v>
      </c>
      <c r="K26" s="12" t="e">
        <f t="shared" si="8"/>
        <v>#REF!</v>
      </c>
      <c r="L26" s="12" t="e">
        <f t="shared" si="8"/>
        <v>#REF!</v>
      </c>
      <c r="M26" s="12" t="e">
        <f t="shared" si="8"/>
        <v>#REF!</v>
      </c>
      <c r="N26" s="12" t="e">
        <f t="shared" si="8"/>
        <v>#REF!</v>
      </c>
      <c r="O26" s="12" t="e">
        <f t="shared" si="8"/>
        <v>#REF!</v>
      </c>
      <c r="P26" s="12" t="e">
        <f t="shared" si="8"/>
        <v>#REF!</v>
      </c>
      <c r="Q26" s="12" t="e">
        <f t="shared" si="8"/>
        <v>#REF!</v>
      </c>
      <c r="R26" s="12" t="e">
        <f t="shared" si="8"/>
        <v>#REF!</v>
      </c>
      <c r="S26" s="12" t="e">
        <f t="shared" si="8"/>
        <v>#REF!</v>
      </c>
      <c r="T26" s="12" t="e">
        <f t="shared" si="8"/>
        <v>#REF!</v>
      </c>
      <c r="U26" s="12" t="e">
        <f t="shared" si="8"/>
        <v>#REF!</v>
      </c>
      <c r="V26" s="12" t="e">
        <f t="shared" si="8"/>
        <v>#REF!</v>
      </c>
      <c r="W26" s="12" t="e">
        <f t="shared" si="8"/>
        <v>#REF!</v>
      </c>
      <c r="X26" s="12" t="e">
        <f t="shared" si="8"/>
        <v>#REF!</v>
      </c>
      <c r="Y26" s="12" t="e">
        <f t="shared" si="8"/>
        <v>#REF!</v>
      </c>
      <c r="Z26" s="12" t="e">
        <f t="shared" si="8"/>
        <v>#REF!</v>
      </c>
      <c r="AA26" s="12" t="e">
        <f t="shared" si="8"/>
        <v>#REF!</v>
      </c>
      <c r="AB26" s="12" t="e">
        <f t="shared" si="8"/>
        <v>#REF!</v>
      </c>
      <c r="AC26" s="10" t="e">
        <f t="shared" si="7"/>
        <v>#REF!</v>
      </c>
    </row>
    <row r="27" spans="2:29" x14ac:dyDescent="0.4">
      <c r="B27" t="s">
        <v>44</v>
      </c>
      <c r="C27" t="s">
        <v>39</v>
      </c>
      <c r="D27">
        <v>5</v>
      </c>
      <c r="E27" s="12" t="e">
        <f t="shared" ref="E27:AB27" si="9">IF(E23="","0",(E10/$C$6)^2*0.5)</f>
        <v>#REF!</v>
      </c>
      <c r="F27" s="12" t="e">
        <f t="shared" si="9"/>
        <v>#REF!</v>
      </c>
      <c r="G27" s="12" t="e">
        <f t="shared" si="9"/>
        <v>#REF!</v>
      </c>
      <c r="H27" s="12" t="e">
        <f t="shared" si="9"/>
        <v>#REF!</v>
      </c>
      <c r="I27" s="12" t="e">
        <f t="shared" si="9"/>
        <v>#REF!</v>
      </c>
      <c r="J27" s="12" t="e">
        <f t="shared" si="9"/>
        <v>#REF!</v>
      </c>
      <c r="K27" s="12" t="e">
        <f t="shared" si="9"/>
        <v>#REF!</v>
      </c>
      <c r="L27" s="12" t="e">
        <f t="shared" si="9"/>
        <v>#REF!</v>
      </c>
      <c r="M27" s="12" t="e">
        <f t="shared" si="9"/>
        <v>#REF!</v>
      </c>
      <c r="N27" s="12" t="e">
        <f t="shared" si="9"/>
        <v>#REF!</v>
      </c>
      <c r="O27" s="12" t="e">
        <f t="shared" si="9"/>
        <v>#REF!</v>
      </c>
      <c r="P27" s="12" t="e">
        <f t="shared" si="9"/>
        <v>#REF!</v>
      </c>
      <c r="Q27" s="12" t="e">
        <f t="shared" si="9"/>
        <v>#REF!</v>
      </c>
      <c r="R27" s="12" t="e">
        <f t="shared" si="9"/>
        <v>#REF!</v>
      </c>
      <c r="S27" s="12" t="e">
        <f t="shared" si="9"/>
        <v>#REF!</v>
      </c>
      <c r="T27" s="12" t="e">
        <f t="shared" si="9"/>
        <v>#REF!</v>
      </c>
      <c r="U27" s="12" t="e">
        <f t="shared" si="9"/>
        <v>#REF!</v>
      </c>
      <c r="V27" s="12" t="e">
        <f t="shared" si="9"/>
        <v>#REF!</v>
      </c>
      <c r="W27" s="12" t="e">
        <f t="shared" si="9"/>
        <v>#REF!</v>
      </c>
      <c r="X27" s="12" t="e">
        <f t="shared" si="9"/>
        <v>#REF!</v>
      </c>
      <c r="Y27" s="12" t="e">
        <f t="shared" si="9"/>
        <v>#REF!</v>
      </c>
      <c r="Z27" s="12" t="e">
        <f t="shared" si="9"/>
        <v>#REF!</v>
      </c>
      <c r="AA27" s="12" t="e">
        <f t="shared" si="9"/>
        <v>#REF!</v>
      </c>
      <c r="AB27" s="12" t="e">
        <f t="shared" si="9"/>
        <v>#REF!</v>
      </c>
      <c r="AC27" s="10" t="e">
        <f t="shared" si="7"/>
        <v>#REF!</v>
      </c>
    </row>
    <row r="28" spans="2:29" x14ac:dyDescent="0.4">
      <c r="B28" t="s">
        <v>43</v>
      </c>
      <c r="C28" t="s">
        <v>40</v>
      </c>
      <c r="D28">
        <v>6</v>
      </c>
      <c r="E28" s="12" t="e">
        <f t="shared" ref="E28:AB28" si="10">IF(E22="","0",(E11/$C$6)^2*0.5)</f>
        <v>#REF!</v>
      </c>
      <c r="F28" s="12" t="e">
        <f t="shared" si="10"/>
        <v>#REF!</v>
      </c>
      <c r="G28" s="12" t="e">
        <f t="shared" si="10"/>
        <v>#REF!</v>
      </c>
      <c r="H28" s="12" t="e">
        <f t="shared" si="10"/>
        <v>#REF!</v>
      </c>
      <c r="I28" s="12" t="e">
        <f t="shared" si="10"/>
        <v>#REF!</v>
      </c>
      <c r="J28" s="12" t="e">
        <f t="shared" si="10"/>
        <v>#REF!</v>
      </c>
      <c r="K28" s="12" t="e">
        <f t="shared" si="10"/>
        <v>#REF!</v>
      </c>
      <c r="L28" s="12" t="e">
        <f t="shared" si="10"/>
        <v>#REF!</v>
      </c>
      <c r="M28" s="12" t="e">
        <f t="shared" si="10"/>
        <v>#REF!</v>
      </c>
      <c r="N28" s="12" t="e">
        <f t="shared" si="10"/>
        <v>#REF!</v>
      </c>
      <c r="O28" s="12" t="e">
        <f t="shared" si="10"/>
        <v>#REF!</v>
      </c>
      <c r="P28" s="12" t="e">
        <f t="shared" si="10"/>
        <v>#REF!</v>
      </c>
      <c r="Q28" s="12" t="e">
        <f t="shared" si="10"/>
        <v>#REF!</v>
      </c>
      <c r="R28" s="12" t="e">
        <f t="shared" si="10"/>
        <v>#REF!</v>
      </c>
      <c r="S28" s="12" t="e">
        <f t="shared" si="10"/>
        <v>#REF!</v>
      </c>
      <c r="T28" s="12" t="e">
        <f t="shared" si="10"/>
        <v>#REF!</v>
      </c>
      <c r="U28" s="12" t="e">
        <f t="shared" si="10"/>
        <v>#REF!</v>
      </c>
      <c r="V28" s="12" t="e">
        <f t="shared" si="10"/>
        <v>#REF!</v>
      </c>
      <c r="W28" s="12" t="e">
        <f t="shared" si="10"/>
        <v>#REF!</v>
      </c>
      <c r="X28" s="12" t="e">
        <f t="shared" si="10"/>
        <v>#REF!</v>
      </c>
      <c r="Y28" s="12" t="e">
        <f t="shared" si="10"/>
        <v>#REF!</v>
      </c>
      <c r="Z28" s="12" t="e">
        <f t="shared" si="10"/>
        <v>#REF!</v>
      </c>
      <c r="AA28" s="12" t="e">
        <f t="shared" si="10"/>
        <v>#REF!</v>
      </c>
      <c r="AB28" s="12" t="e">
        <f t="shared" si="10"/>
        <v>#REF!</v>
      </c>
      <c r="AC28" s="10" t="e">
        <f t="shared" si="7"/>
        <v>#REF!</v>
      </c>
    </row>
    <row r="29" spans="2:29" x14ac:dyDescent="0.4">
      <c r="B29" t="s">
        <v>44</v>
      </c>
      <c r="C29" t="s">
        <v>39</v>
      </c>
      <c r="D29">
        <v>6</v>
      </c>
      <c r="E29" s="12" t="e">
        <f t="shared" ref="E29:AB29" si="11">IF(E23="","0",(E11/$C$6)^2*0.5)</f>
        <v>#REF!</v>
      </c>
      <c r="F29" s="12" t="e">
        <f t="shared" si="11"/>
        <v>#REF!</v>
      </c>
      <c r="G29" s="12" t="e">
        <f t="shared" si="11"/>
        <v>#REF!</v>
      </c>
      <c r="H29" s="12" t="e">
        <f t="shared" si="11"/>
        <v>#REF!</v>
      </c>
      <c r="I29" s="12" t="e">
        <f t="shared" si="11"/>
        <v>#REF!</v>
      </c>
      <c r="J29" s="12" t="e">
        <f t="shared" si="11"/>
        <v>#REF!</v>
      </c>
      <c r="K29" s="12" t="e">
        <f t="shared" si="11"/>
        <v>#REF!</v>
      </c>
      <c r="L29" s="12" t="e">
        <f t="shared" si="11"/>
        <v>#REF!</v>
      </c>
      <c r="M29" s="12" t="e">
        <f t="shared" si="11"/>
        <v>#REF!</v>
      </c>
      <c r="N29" s="12" t="e">
        <f t="shared" si="11"/>
        <v>#REF!</v>
      </c>
      <c r="O29" s="12" t="e">
        <f t="shared" si="11"/>
        <v>#REF!</v>
      </c>
      <c r="P29" s="12" t="e">
        <f t="shared" si="11"/>
        <v>#REF!</v>
      </c>
      <c r="Q29" s="12" t="e">
        <f t="shared" si="11"/>
        <v>#REF!</v>
      </c>
      <c r="R29" s="12" t="e">
        <f t="shared" si="11"/>
        <v>#REF!</v>
      </c>
      <c r="S29" s="12" t="e">
        <f t="shared" si="11"/>
        <v>#REF!</v>
      </c>
      <c r="T29" s="12" t="e">
        <f t="shared" si="11"/>
        <v>#REF!</v>
      </c>
      <c r="U29" s="12" t="e">
        <f t="shared" si="11"/>
        <v>#REF!</v>
      </c>
      <c r="V29" s="12" t="e">
        <f t="shared" si="11"/>
        <v>#REF!</v>
      </c>
      <c r="W29" s="12" t="e">
        <f t="shared" si="11"/>
        <v>#REF!</v>
      </c>
      <c r="X29" s="12" t="e">
        <f t="shared" si="11"/>
        <v>#REF!</v>
      </c>
      <c r="Y29" s="12" t="e">
        <f t="shared" si="11"/>
        <v>#REF!</v>
      </c>
      <c r="Z29" s="12" t="e">
        <f t="shared" si="11"/>
        <v>#REF!</v>
      </c>
      <c r="AA29" s="12" t="e">
        <f t="shared" si="11"/>
        <v>#REF!</v>
      </c>
      <c r="AB29" s="12" t="e">
        <f t="shared" si="11"/>
        <v>#REF!</v>
      </c>
      <c r="AC29" s="10" t="e">
        <f t="shared" si="7"/>
        <v>#REF!</v>
      </c>
    </row>
    <row r="30" spans="2:29" x14ac:dyDescent="0.4">
      <c r="B30" t="s">
        <v>43</v>
      </c>
      <c r="C30" t="s">
        <v>40</v>
      </c>
      <c r="D30">
        <v>7</v>
      </c>
      <c r="E30" s="12" t="e">
        <f t="shared" ref="E30:AB30" si="12">IF(E22="","0",(E12/$C$6)^2*0.5)</f>
        <v>#REF!</v>
      </c>
      <c r="F30" s="12" t="e">
        <f t="shared" si="12"/>
        <v>#REF!</v>
      </c>
      <c r="G30" s="12" t="e">
        <f t="shared" si="12"/>
        <v>#REF!</v>
      </c>
      <c r="H30" s="12" t="e">
        <f t="shared" si="12"/>
        <v>#REF!</v>
      </c>
      <c r="I30" s="12" t="e">
        <f t="shared" si="12"/>
        <v>#REF!</v>
      </c>
      <c r="J30" s="12" t="e">
        <f t="shared" si="12"/>
        <v>#REF!</v>
      </c>
      <c r="K30" s="12" t="e">
        <f t="shared" si="12"/>
        <v>#REF!</v>
      </c>
      <c r="L30" s="12" t="e">
        <f t="shared" si="12"/>
        <v>#REF!</v>
      </c>
      <c r="M30" s="12" t="e">
        <f t="shared" si="12"/>
        <v>#REF!</v>
      </c>
      <c r="N30" s="12" t="e">
        <f t="shared" si="12"/>
        <v>#REF!</v>
      </c>
      <c r="O30" s="12" t="e">
        <f t="shared" si="12"/>
        <v>#REF!</v>
      </c>
      <c r="P30" s="12" t="e">
        <f t="shared" si="12"/>
        <v>#REF!</v>
      </c>
      <c r="Q30" s="12" t="e">
        <f t="shared" si="12"/>
        <v>#REF!</v>
      </c>
      <c r="R30" s="12" t="e">
        <f t="shared" si="12"/>
        <v>#REF!</v>
      </c>
      <c r="S30" s="12" t="e">
        <f t="shared" si="12"/>
        <v>#REF!</v>
      </c>
      <c r="T30" s="12" t="e">
        <f t="shared" si="12"/>
        <v>#REF!</v>
      </c>
      <c r="U30" s="12" t="e">
        <f t="shared" si="12"/>
        <v>#REF!</v>
      </c>
      <c r="V30" s="12" t="e">
        <f t="shared" si="12"/>
        <v>#REF!</v>
      </c>
      <c r="W30" s="12" t="e">
        <f t="shared" si="12"/>
        <v>#REF!</v>
      </c>
      <c r="X30" s="12" t="e">
        <f t="shared" si="12"/>
        <v>#REF!</v>
      </c>
      <c r="Y30" s="12" t="e">
        <f t="shared" si="12"/>
        <v>#REF!</v>
      </c>
      <c r="Z30" s="12" t="e">
        <f t="shared" si="12"/>
        <v>#REF!</v>
      </c>
      <c r="AA30" s="12" t="e">
        <f t="shared" si="12"/>
        <v>#REF!</v>
      </c>
      <c r="AB30" s="12" t="e">
        <f t="shared" si="12"/>
        <v>#REF!</v>
      </c>
      <c r="AC30" s="10" t="e">
        <f t="shared" si="7"/>
        <v>#REF!</v>
      </c>
    </row>
    <row r="31" spans="2:29" x14ac:dyDescent="0.4">
      <c r="B31" t="s">
        <v>44</v>
      </c>
      <c r="C31" t="s">
        <v>39</v>
      </c>
      <c r="D31">
        <v>7</v>
      </c>
      <c r="E31" s="12" t="e">
        <f t="shared" ref="E31:AB31" si="13">IF(E23="","0",(E12/$C$6)^2*0.5)</f>
        <v>#REF!</v>
      </c>
      <c r="F31" s="12" t="e">
        <f t="shared" si="13"/>
        <v>#REF!</v>
      </c>
      <c r="G31" s="12" t="e">
        <f t="shared" si="13"/>
        <v>#REF!</v>
      </c>
      <c r="H31" s="12" t="e">
        <f t="shared" si="13"/>
        <v>#REF!</v>
      </c>
      <c r="I31" s="12" t="e">
        <f t="shared" si="13"/>
        <v>#REF!</v>
      </c>
      <c r="J31" s="12" t="e">
        <f t="shared" si="13"/>
        <v>#REF!</v>
      </c>
      <c r="K31" s="12" t="e">
        <f t="shared" si="13"/>
        <v>#REF!</v>
      </c>
      <c r="L31" s="12" t="e">
        <f t="shared" si="13"/>
        <v>#REF!</v>
      </c>
      <c r="M31" s="12" t="e">
        <f t="shared" si="13"/>
        <v>#REF!</v>
      </c>
      <c r="N31" s="12" t="e">
        <f t="shared" si="13"/>
        <v>#REF!</v>
      </c>
      <c r="O31" s="12" t="e">
        <f t="shared" si="13"/>
        <v>#REF!</v>
      </c>
      <c r="P31" s="12" t="e">
        <f t="shared" si="13"/>
        <v>#REF!</v>
      </c>
      <c r="Q31" s="12" t="e">
        <f t="shared" si="13"/>
        <v>#REF!</v>
      </c>
      <c r="R31" s="12" t="e">
        <f t="shared" si="13"/>
        <v>#REF!</v>
      </c>
      <c r="S31" s="12" t="e">
        <f t="shared" si="13"/>
        <v>#REF!</v>
      </c>
      <c r="T31" s="12" t="e">
        <f t="shared" si="13"/>
        <v>#REF!</v>
      </c>
      <c r="U31" s="12" t="e">
        <f t="shared" si="13"/>
        <v>#REF!</v>
      </c>
      <c r="V31" s="12" t="e">
        <f t="shared" si="13"/>
        <v>#REF!</v>
      </c>
      <c r="W31" s="12" t="e">
        <f t="shared" si="13"/>
        <v>#REF!</v>
      </c>
      <c r="X31" s="12" t="e">
        <f t="shared" si="13"/>
        <v>#REF!</v>
      </c>
      <c r="Y31" s="12" t="e">
        <f t="shared" si="13"/>
        <v>#REF!</v>
      </c>
      <c r="Z31" s="12" t="e">
        <f t="shared" si="13"/>
        <v>#REF!</v>
      </c>
      <c r="AA31" s="12" t="e">
        <f t="shared" si="13"/>
        <v>#REF!</v>
      </c>
      <c r="AB31" s="12" t="e">
        <f t="shared" si="13"/>
        <v>#REF!</v>
      </c>
      <c r="AC31" s="10" t="e">
        <f t="shared" si="7"/>
        <v>#REF!</v>
      </c>
    </row>
    <row r="32" spans="2:29" x14ac:dyDescent="0.4">
      <c r="B32" t="s">
        <v>43</v>
      </c>
      <c r="C32" t="s">
        <v>40</v>
      </c>
      <c r="D32">
        <v>8</v>
      </c>
      <c r="E32" s="12" t="e">
        <f t="shared" ref="E32:AB32" si="14">IF(E22="","0",(E13/$C$6)^2*0.5)</f>
        <v>#REF!</v>
      </c>
      <c r="F32" s="12" t="e">
        <f t="shared" si="14"/>
        <v>#REF!</v>
      </c>
      <c r="G32" s="12" t="e">
        <f t="shared" si="14"/>
        <v>#REF!</v>
      </c>
      <c r="H32" s="12" t="e">
        <f t="shared" si="14"/>
        <v>#REF!</v>
      </c>
      <c r="I32" s="12" t="e">
        <f t="shared" si="14"/>
        <v>#REF!</v>
      </c>
      <c r="J32" s="12" t="e">
        <f t="shared" si="14"/>
        <v>#REF!</v>
      </c>
      <c r="K32" s="12" t="e">
        <f t="shared" si="14"/>
        <v>#REF!</v>
      </c>
      <c r="L32" s="12" t="e">
        <f t="shared" si="14"/>
        <v>#REF!</v>
      </c>
      <c r="M32" s="12" t="e">
        <f t="shared" si="14"/>
        <v>#REF!</v>
      </c>
      <c r="N32" s="12" t="e">
        <f t="shared" si="14"/>
        <v>#REF!</v>
      </c>
      <c r="O32" s="12" t="e">
        <f t="shared" si="14"/>
        <v>#REF!</v>
      </c>
      <c r="P32" s="12" t="e">
        <f t="shared" si="14"/>
        <v>#REF!</v>
      </c>
      <c r="Q32" s="12" t="e">
        <f t="shared" si="14"/>
        <v>#REF!</v>
      </c>
      <c r="R32" s="12" t="e">
        <f t="shared" si="14"/>
        <v>#REF!</v>
      </c>
      <c r="S32" s="12" t="e">
        <f t="shared" si="14"/>
        <v>#REF!</v>
      </c>
      <c r="T32" s="12" t="e">
        <f t="shared" si="14"/>
        <v>#REF!</v>
      </c>
      <c r="U32" s="12" t="e">
        <f t="shared" si="14"/>
        <v>#REF!</v>
      </c>
      <c r="V32" s="12" t="e">
        <f t="shared" si="14"/>
        <v>#REF!</v>
      </c>
      <c r="W32" s="12" t="e">
        <f t="shared" si="14"/>
        <v>#REF!</v>
      </c>
      <c r="X32" s="12" t="e">
        <f t="shared" si="14"/>
        <v>#REF!</v>
      </c>
      <c r="Y32" s="12" t="e">
        <f t="shared" si="14"/>
        <v>#REF!</v>
      </c>
      <c r="Z32" s="12" t="e">
        <f t="shared" si="14"/>
        <v>#REF!</v>
      </c>
      <c r="AA32" s="12" t="e">
        <f t="shared" si="14"/>
        <v>#REF!</v>
      </c>
      <c r="AB32" s="12" t="e">
        <f t="shared" si="14"/>
        <v>#REF!</v>
      </c>
      <c r="AC32" s="10" t="e">
        <f t="shared" si="7"/>
        <v>#REF!</v>
      </c>
    </row>
    <row r="33" spans="2:29" x14ac:dyDescent="0.4">
      <c r="B33" t="s">
        <v>44</v>
      </c>
      <c r="C33" t="s">
        <v>39</v>
      </c>
      <c r="D33">
        <v>8</v>
      </c>
      <c r="E33" s="12" t="e">
        <f t="shared" ref="E33:AB33" si="15">IF(E23="","0",(E13/$C$6)^2*0.5)</f>
        <v>#REF!</v>
      </c>
      <c r="F33" s="12" t="e">
        <f t="shared" si="15"/>
        <v>#REF!</v>
      </c>
      <c r="G33" s="12" t="e">
        <f t="shared" si="15"/>
        <v>#REF!</v>
      </c>
      <c r="H33" s="12" t="e">
        <f t="shared" si="15"/>
        <v>#REF!</v>
      </c>
      <c r="I33" s="12" t="e">
        <f t="shared" si="15"/>
        <v>#REF!</v>
      </c>
      <c r="J33" s="12" t="e">
        <f t="shared" si="15"/>
        <v>#REF!</v>
      </c>
      <c r="K33" s="12" t="e">
        <f t="shared" si="15"/>
        <v>#REF!</v>
      </c>
      <c r="L33" s="12" t="e">
        <f t="shared" si="15"/>
        <v>#REF!</v>
      </c>
      <c r="M33" s="12" t="e">
        <f t="shared" si="15"/>
        <v>#REF!</v>
      </c>
      <c r="N33" s="12" t="e">
        <f t="shared" si="15"/>
        <v>#REF!</v>
      </c>
      <c r="O33" s="12" t="e">
        <f t="shared" si="15"/>
        <v>#REF!</v>
      </c>
      <c r="P33" s="12" t="e">
        <f t="shared" si="15"/>
        <v>#REF!</v>
      </c>
      <c r="Q33" s="12" t="e">
        <f t="shared" si="15"/>
        <v>#REF!</v>
      </c>
      <c r="R33" s="12" t="e">
        <f t="shared" si="15"/>
        <v>#REF!</v>
      </c>
      <c r="S33" s="12" t="e">
        <f t="shared" si="15"/>
        <v>#REF!</v>
      </c>
      <c r="T33" s="12" t="e">
        <f t="shared" si="15"/>
        <v>#REF!</v>
      </c>
      <c r="U33" s="12" t="e">
        <f t="shared" si="15"/>
        <v>#REF!</v>
      </c>
      <c r="V33" s="12" t="e">
        <f t="shared" si="15"/>
        <v>#REF!</v>
      </c>
      <c r="W33" s="12" t="e">
        <f t="shared" si="15"/>
        <v>#REF!</v>
      </c>
      <c r="X33" s="12" t="e">
        <f t="shared" si="15"/>
        <v>#REF!</v>
      </c>
      <c r="Y33" s="12" t="e">
        <f t="shared" si="15"/>
        <v>#REF!</v>
      </c>
      <c r="Z33" s="12" t="e">
        <f t="shared" si="15"/>
        <v>#REF!</v>
      </c>
      <c r="AA33" s="12" t="e">
        <f t="shared" si="15"/>
        <v>#REF!</v>
      </c>
      <c r="AB33" s="12" t="e">
        <f t="shared" si="15"/>
        <v>#REF!</v>
      </c>
      <c r="AC33" s="10" t="e">
        <f t="shared" si="7"/>
        <v>#REF!</v>
      </c>
    </row>
    <row r="34" spans="2:29" x14ac:dyDescent="0.4">
      <c r="B34" t="s">
        <v>43</v>
      </c>
      <c r="C34" t="s">
        <v>40</v>
      </c>
      <c r="D34">
        <v>9</v>
      </c>
      <c r="E34" s="12" t="e">
        <f t="shared" ref="E34:AB34" si="16">IF(E22="","0",(E14/$C$6)^2*0.5)</f>
        <v>#REF!</v>
      </c>
      <c r="F34" s="12" t="e">
        <f t="shared" si="16"/>
        <v>#REF!</v>
      </c>
      <c r="G34" s="12" t="e">
        <f t="shared" si="16"/>
        <v>#REF!</v>
      </c>
      <c r="H34" s="12" t="e">
        <f t="shared" si="16"/>
        <v>#REF!</v>
      </c>
      <c r="I34" s="12" t="e">
        <f t="shared" si="16"/>
        <v>#REF!</v>
      </c>
      <c r="J34" s="12" t="e">
        <f t="shared" si="16"/>
        <v>#REF!</v>
      </c>
      <c r="K34" s="12" t="e">
        <f t="shared" si="16"/>
        <v>#REF!</v>
      </c>
      <c r="L34" s="12" t="e">
        <f t="shared" si="16"/>
        <v>#REF!</v>
      </c>
      <c r="M34" s="12" t="e">
        <f t="shared" si="16"/>
        <v>#REF!</v>
      </c>
      <c r="N34" s="12" t="e">
        <f t="shared" si="16"/>
        <v>#REF!</v>
      </c>
      <c r="O34" s="12" t="e">
        <f t="shared" si="16"/>
        <v>#REF!</v>
      </c>
      <c r="P34" s="12" t="e">
        <f t="shared" si="16"/>
        <v>#REF!</v>
      </c>
      <c r="Q34" s="12" t="e">
        <f t="shared" si="16"/>
        <v>#REF!</v>
      </c>
      <c r="R34" s="12" t="e">
        <f t="shared" si="16"/>
        <v>#REF!</v>
      </c>
      <c r="S34" s="12" t="e">
        <f t="shared" si="16"/>
        <v>#REF!</v>
      </c>
      <c r="T34" s="12" t="e">
        <f t="shared" si="16"/>
        <v>#REF!</v>
      </c>
      <c r="U34" s="12" t="e">
        <f t="shared" si="16"/>
        <v>#REF!</v>
      </c>
      <c r="V34" s="12" t="e">
        <f t="shared" si="16"/>
        <v>#REF!</v>
      </c>
      <c r="W34" s="12" t="e">
        <f t="shared" si="16"/>
        <v>#REF!</v>
      </c>
      <c r="X34" s="12" t="e">
        <f t="shared" si="16"/>
        <v>#REF!</v>
      </c>
      <c r="Y34" s="12" t="e">
        <f t="shared" si="16"/>
        <v>#REF!</v>
      </c>
      <c r="Z34" s="12" t="e">
        <f t="shared" si="16"/>
        <v>#REF!</v>
      </c>
      <c r="AA34" s="12" t="e">
        <f t="shared" si="16"/>
        <v>#REF!</v>
      </c>
      <c r="AB34" s="12" t="e">
        <f t="shared" si="16"/>
        <v>#REF!</v>
      </c>
      <c r="AC34" s="10" t="e">
        <f t="shared" si="7"/>
        <v>#REF!</v>
      </c>
    </row>
    <row r="35" spans="2:29" x14ac:dyDescent="0.4">
      <c r="B35" t="s">
        <v>44</v>
      </c>
      <c r="C35" t="s">
        <v>39</v>
      </c>
      <c r="D35">
        <v>9</v>
      </c>
      <c r="E35" s="12" t="e">
        <f t="shared" ref="E35:AB35" si="17">IF(E23="","0",(E14/$C$6)^2*0.5)</f>
        <v>#REF!</v>
      </c>
      <c r="F35" s="12" t="e">
        <f t="shared" si="17"/>
        <v>#REF!</v>
      </c>
      <c r="G35" s="12" t="e">
        <f t="shared" si="17"/>
        <v>#REF!</v>
      </c>
      <c r="H35" s="12" t="e">
        <f t="shared" si="17"/>
        <v>#REF!</v>
      </c>
      <c r="I35" s="12" t="e">
        <f t="shared" si="17"/>
        <v>#REF!</v>
      </c>
      <c r="J35" s="12" t="e">
        <f t="shared" si="17"/>
        <v>#REF!</v>
      </c>
      <c r="K35" s="12" t="e">
        <f t="shared" si="17"/>
        <v>#REF!</v>
      </c>
      <c r="L35" s="12" t="e">
        <f t="shared" si="17"/>
        <v>#REF!</v>
      </c>
      <c r="M35" s="12" t="e">
        <f t="shared" si="17"/>
        <v>#REF!</v>
      </c>
      <c r="N35" s="12" t="e">
        <f t="shared" si="17"/>
        <v>#REF!</v>
      </c>
      <c r="O35" s="12" t="e">
        <f t="shared" si="17"/>
        <v>#REF!</v>
      </c>
      <c r="P35" s="12" t="e">
        <f t="shared" si="17"/>
        <v>#REF!</v>
      </c>
      <c r="Q35" s="12" t="e">
        <f t="shared" si="17"/>
        <v>#REF!</v>
      </c>
      <c r="R35" s="12" t="e">
        <f t="shared" si="17"/>
        <v>#REF!</v>
      </c>
      <c r="S35" s="12" t="e">
        <f t="shared" si="17"/>
        <v>#REF!</v>
      </c>
      <c r="T35" s="12" t="e">
        <f t="shared" si="17"/>
        <v>#REF!</v>
      </c>
      <c r="U35" s="12" t="e">
        <f t="shared" si="17"/>
        <v>#REF!</v>
      </c>
      <c r="V35" s="12" t="e">
        <f t="shared" si="17"/>
        <v>#REF!</v>
      </c>
      <c r="W35" s="12" t="e">
        <f t="shared" si="17"/>
        <v>#REF!</v>
      </c>
      <c r="X35" s="12" t="e">
        <f t="shared" si="17"/>
        <v>#REF!</v>
      </c>
      <c r="Y35" s="12" t="e">
        <f t="shared" si="17"/>
        <v>#REF!</v>
      </c>
      <c r="Z35" s="12" t="e">
        <f t="shared" si="17"/>
        <v>#REF!</v>
      </c>
      <c r="AA35" s="12" t="e">
        <f t="shared" si="17"/>
        <v>#REF!</v>
      </c>
      <c r="AB35" s="12" t="e">
        <f t="shared" si="17"/>
        <v>#REF!</v>
      </c>
      <c r="AC35" s="10" t="e">
        <f t="shared" si="7"/>
        <v>#REF!</v>
      </c>
    </row>
    <row r="36" spans="2:29" x14ac:dyDescent="0.4">
      <c r="B36" t="s">
        <v>43</v>
      </c>
      <c r="C36" t="s">
        <v>40</v>
      </c>
      <c r="D36">
        <v>10</v>
      </c>
      <c r="E36" s="12" t="e">
        <f t="shared" ref="E36:AB36" si="18">IF(E22="","0",(E15/$C$6)^2*0.5)</f>
        <v>#REF!</v>
      </c>
      <c r="F36" s="12" t="e">
        <f t="shared" si="18"/>
        <v>#REF!</v>
      </c>
      <c r="G36" s="12" t="e">
        <f t="shared" si="18"/>
        <v>#REF!</v>
      </c>
      <c r="H36" s="12" t="e">
        <f t="shared" si="18"/>
        <v>#REF!</v>
      </c>
      <c r="I36" s="12" t="e">
        <f t="shared" si="18"/>
        <v>#REF!</v>
      </c>
      <c r="J36" s="12" t="e">
        <f t="shared" si="18"/>
        <v>#REF!</v>
      </c>
      <c r="K36" s="12" t="e">
        <f t="shared" si="18"/>
        <v>#REF!</v>
      </c>
      <c r="L36" s="12" t="e">
        <f t="shared" si="18"/>
        <v>#REF!</v>
      </c>
      <c r="M36" s="12" t="e">
        <f t="shared" si="18"/>
        <v>#REF!</v>
      </c>
      <c r="N36" s="12" t="e">
        <f t="shared" si="18"/>
        <v>#REF!</v>
      </c>
      <c r="O36" s="12" t="e">
        <f t="shared" si="18"/>
        <v>#REF!</v>
      </c>
      <c r="P36" s="12" t="e">
        <f t="shared" si="18"/>
        <v>#REF!</v>
      </c>
      <c r="Q36" s="12" t="e">
        <f t="shared" si="18"/>
        <v>#REF!</v>
      </c>
      <c r="R36" s="12" t="e">
        <f t="shared" si="18"/>
        <v>#REF!</v>
      </c>
      <c r="S36" s="12" t="e">
        <f t="shared" si="18"/>
        <v>#REF!</v>
      </c>
      <c r="T36" s="12" t="e">
        <f t="shared" si="18"/>
        <v>#REF!</v>
      </c>
      <c r="U36" s="12" t="e">
        <f t="shared" si="18"/>
        <v>#REF!</v>
      </c>
      <c r="V36" s="12" t="e">
        <f t="shared" si="18"/>
        <v>#REF!</v>
      </c>
      <c r="W36" s="12" t="e">
        <f t="shared" si="18"/>
        <v>#REF!</v>
      </c>
      <c r="X36" s="12" t="e">
        <f t="shared" si="18"/>
        <v>#REF!</v>
      </c>
      <c r="Y36" s="12" t="e">
        <f t="shared" si="18"/>
        <v>#REF!</v>
      </c>
      <c r="Z36" s="12" t="e">
        <f t="shared" si="18"/>
        <v>#REF!</v>
      </c>
      <c r="AA36" s="12" t="e">
        <f t="shared" si="18"/>
        <v>#REF!</v>
      </c>
      <c r="AB36" s="12" t="e">
        <f t="shared" si="18"/>
        <v>#REF!</v>
      </c>
      <c r="AC36" s="10" t="e">
        <f t="shared" si="7"/>
        <v>#REF!</v>
      </c>
    </row>
    <row r="37" spans="2:29" x14ac:dyDescent="0.4">
      <c r="B37" t="s">
        <v>44</v>
      </c>
      <c r="C37" t="s">
        <v>39</v>
      </c>
      <c r="D37">
        <v>10</v>
      </c>
      <c r="E37" s="12" t="e">
        <f t="shared" ref="E37:AB37" si="19">IF(E23="","0",(E15/$C$6)^2*0.5)</f>
        <v>#REF!</v>
      </c>
      <c r="F37" s="12" t="e">
        <f t="shared" si="19"/>
        <v>#REF!</v>
      </c>
      <c r="G37" s="12" t="e">
        <f t="shared" si="19"/>
        <v>#REF!</v>
      </c>
      <c r="H37" s="12" t="e">
        <f t="shared" si="19"/>
        <v>#REF!</v>
      </c>
      <c r="I37" s="12" t="e">
        <f t="shared" si="19"/>
        <v>#REF!</v>
      </c>
      <c r="J37" s="12" t="e">
        <f t="shared" si="19"/>
        <v>#REF!</v>
      </c>
      <c r="K37" s="12" t="e">
        <f t="shared" si="19"/>
        <v>#REF!</v>
      </c>
      <c r="L37" s="12" t="e">
        <f t="shared" si="19"/>
        <v>#REF!</v>
      </c>
      <c r="M37" s="12" t="e">
        <f t="shared" si="19"/>
        <v>#REF!</v>
      </c>
      <c r="N37" s="12" t="e">
        <f t="shared" si="19"/>
        <v>#REF!</v>
      </c>
      <c r="O37" s="12" t="e">
        <f t="shared" si="19"/>
        <v>#REF!</v>
      </c>
      <c r="P37" s="12" t="e">
        <f t="shared" si="19"/>
        <v>#REF!</v>
      </c>
      <c r="Q37" s="12" t="e">
        <f t="shared" si="19"/>
        <v>#REF!</v>
      </c>
      <c r="R37" s="12" t="e">
        <f t="shared" si="19"/>
        <v>#REF!</v>
      </c>
      <c r="S37" s="12" t="e">
        <f t="shared" si="19"/>
        <v>#REF!</v>
      </c>
      <c r="T37" s="12" t="e">
        <f t="shared" si="19"/>
        <v>#REF!</v>
      </c>
      <c r="U37" s="12" t="e">
        <f t="shared" si="19"/>
        <v>#REF!</v>
      </c>
      <c r="V37" s="12" t="e">
        <f t="shared" si="19"/>
        <v>#REF!</v>
      </c>
      <c r="W37" s="12" t="e">
        <f t="shared" si="19"/>
        <v>#REF!</v>
      </c>
      <c r="X37" s="12" t="e">
        <f t="shared" si="19"/>
        <v>#REF!</v>
      </c>
      <c r="Y37" s="12" t="e">
        <f t="shared" si="19"/>
        <v>#REF!</v>
      </c>
      <c r="Z37" s="12" t="e">
        <f t="shared" si="19"/>
        <v>#REF!</v>
      </c>
      <c r="AA37" s="12" t="e">
        <f t="shared" si="19"/>
        <v>#REF!</v>
      </c>
      <c r="AB37" s="12" t="e">
        <f t="shared" si="19"/>
        <v>#REF!</v>
      </c>
      <c r="AC37" s="10" t="e">
        <f t="shared" si="7"/>
        <v>#REF!</v>
      </c>
    </row>
    <row r="38" spans="2:29" x14ac:dyDescent="0.4">
      <c r="B38" t="s">
        <v>43</v>
      </c>
      <c r="C38" t="s">
        <v>40</v>
      </c>
      <c r="D38">
        <v>11</v>
      </c>
      <c r="E38" s="12" t="e">
        <f t="shared" ref="E38:AB38" si="20">IF(E22="","0",(E16/$C$6)^2*0.5)</f>
        <v>#REF!</v>
      </c>
      <c r="F38" s="12" t="e">
        <f t="shared" si="20"/>
        <v>#REF!</v>
      </c>
      <c r="G38" s="12" t="e">
        <f t="shared" si="20"/>
        <v>#REF!</v>
      </c>
      <c r="H38" s="12" t="e">
        <f t="shared" si="20"/>
        <v>#REF!</v>
      </c>
      <c r="I38" s="12" t="e">
        <f t="shared" si="20"/>
        <v>#REF!</v>
      </c>
      <c r="J38" s="12" t="e">
        <f t="shared" si="20"/>
        <v>#REF!</v>
      </c>
      <c r="K38" s="12" t="e">
        <f t="shared" si="20"/>
        <v>#REF!</v>
      </c>
      <c r="L38" s="12" t="e">
        <f t="shared" si="20"/>
        <v>#REF!</v>
      </c>
      <c r="M38" s="12" t="e">
        <f t="shared" si="20"/>
        <v>#REF!</v>
      </c>
      <c r="N38" s="12" t="e">
        <f t="shared" si="20"/>
        <v>#REF!</v>
      </c>
      <c r="O38" s="12" t="e">
        <f t="shared" si="20"/>
        <v>#REF!</v>
      </c>
      <c r="P38" s="12" t="e">
        <f t="shared" si="20"/>
        <v>#REF!</v>
      </c>
      <c r="Q38" s="12" t="e">
        <f t="shared" si="20"/>
        <v>#REF!</v>
      </c>
      <c r="R38" s="12" t="e">
        <f t="shared" si="20"/>
        <v>#REF!</v>
      </c>
      <c r="S38" s="12" t="e">
        <f t="shared" si="20"/>
        <v>#REF!</v>
      </c>
      <c r="T38" s="12" t="e">
        <f t="shared" si="20"/>
        <v>#REF!</v>
      </c>
      <c r="U38" s="12" t="e">
        <f t="shared" si="20"/>
        <v>#REF!</v>
      </c>
      <c r="V38" s="12" t="e">
        <f t="shared" si="20"/>
        <v>#REF!</v>
      </c>
      <c r="W38" s="12" t="e">
        <f t="shared" si="20"/>
        <v>#REF!</v>
      </c>
      <c r="X38" s="12" t="e">
        <f t="shared" si="20"/>
        <v>#REF!</v>
      </c>
      <c r="Y38" s="12" t="e">
        <f t="shared" si="20"/>
        <v>#REF!</v>
      </c>
      <c r="Z38" s="12" t="e">
        <f t="shared" si="20"/>
        <v>#REF!</v>
      </c>
      <c r="AA38" s="12" t="e">
        <f t="shared" si="20"/>
        <v>#REF!</v>
      </c>
      <c r="AB38" s="12" t="e">
        <f t="shared" si="20"/>
        <v>#REF!</v>
      </c>
      <c r="AC38" s="10" t="e">
        <f t="shared" si="7"/>
        <v>#REF!</v>
      </c>
    </row>
    <row r="39" spans="2:29" x14ac:dyDescent="0.4">
      <c r="B39" t="s">
        <v>44</v>
      </c>
      <c r="C39" t="s">
        <v>39</v>
      </c>
      <c r="D39">
        <v>11</v>
      </c>
      <c r="E39" s="12" t="e">
        <f t="shared" ref="E39:AB39" si="21">IF(E23="","0",(E16/$C$6)^2*0.5)</f>
        <v>#REF!</v>
      </c>
      <c r="F39" s="12" t="e">
        <f t="shared" si="21"/>
        <v>#REF!</v>
      </c>
      <c r="G39" s="12" t="e">
        <f t="shared" si="21"/>
        <v>#REF!</v>
      </c>
      <c r="H39" s="12" t="e">
        <f t="shared" si="21"/>
        <v>#REF!</v>
      </c>
      <c r="I39" s="12" t="e">
        <f t="shared" si="21"/>
        <v>#REF!</v>
      </c>
      <c r="J39" s="12" t="e">
        <f t="shared" si="21"/>
        <v>#REF!</v>
      </c>
      <c r="K39" s="12" t="e">
        <f t="shared" si="21"/>
        <v>#REF!</v>
      </c>
      <c r="L39" s="12" t="e">
        <f t="shared" si="21"/>
        <v>#REF!</v>
      </c>
      <c r="M39" s="12" t="e">
        <f t="shared" si="21"/>
        <v>#REF!</v>
      </c>
      <c r="N39" s="12" t="e">
        <f t="shared" si="21"/>
        <v>#REF!</v>
      </c>
      <c r="O39" s="12" t="e">
        <f t="shared" si="21"/>
        <v>#REF!</v>
      </c>
      <c r="P39" s="12" t="e">
        <f t="shared" si="21"/>
        <v>#REF!</v>
      </c>
      <c r="Q39" s="12" t="e">
        <f t="shared" si="21"/>
        <v>#REF!</v>
      </c>
      <c r="R39" s="12" t="e">
        <f t="shared" si="21"/>
        <v>#REF!</v>
      </c>
      <c r="S39" s="12" t="e">
        <f t="shared" si="21"/>
        <v>#REF!</v>
      </c>
      <c r="T39" s="12" t="e">
        <f t="shared" si="21"/>
        <v>#REF!</v>
      </c>
      <c r="U39" s="12" t="e">
        <f t="shared" si="21"/>
        <v>#REF!</v>
      </c>
      <c r="V39" s="12" t="e">
        <f t="shared" si="21"/>
        <v>#REF!</v>
      </c>
      <c r="W39" s="12" t="e">
        <f t="shared" si="21"/>
        <v>#REF!</v>
      </c>
      <c r="X39" s="12" t="e">
        <f t="shared" si="21"/>
        <v>#REF!</v>
      </c>
      <c r="Y39" s="12" t="e">
        <f t="shared" si="21"/>
        <v>#REF!</v>
      </c>
      <c r="Z39" s="12" t="e">
        <f t="shared" si="21"/>
        <v>#REF!</v>
      </c>
      <c r="AA39" s="12" t="e">
        <f t="shared" si="21"/>
        <v>#REF!</v>
      </c>
      <c r="AB39" s="12" t="e">
        <f t="shared" si="21"/>
        <v>#REF!</v>
      </c>
      <c r="AC39" s="10" t="e">
        <f t="shared" si="7"/>
        <v>#REF!</v>
      </c>
    </row>
    <row r="40" spans="2:29" x14ac:dyDescent="0.4">
      <c r="B40" t="s">
        <v>43</v>
      </c>
      <c r="C40" t="s">
        <v>40</v>
      </c>
      <c r="D40">
        <v>12</v>
      </c>
      <c r="E40" s="12" t="e">
        <f t="shared" ref="E40:AB40" si="22">IF(E22="","0",(E17/$C$6)^2*0.5)</f>
        <v>#REF!</v>
      </c>
      <c r="F40" s="12" t="e">
        <f t="shared" si="22"/>
        <v>#REF!</v>
      </c>
      <c r="G40" s="12" t="e">
        <f t="shared" si="22"/>
        <v>#REF!</v>
      </c>
      <c r="H40" s="12" t="e">
        <f t="shared" si="22"/>
        <v>#REF!</v>
      </c>
      <c r="I40" s="12" t="e">
        <f t="shared" si="22"/>
        <v>#REF!</v>
      </c>
      <c r="J40" s="12" t="e">
        <f t="shared" si="22"/>
        <v>#REF!</v>
      </c>
      <c r="K40" s="12" t="e">
        <f t="shared" si="22"/>
        <v>#REF!</v>
      </c>
      <c r="L40" s="12" t="e">
        <f t="shared" si="22"/>
        <v>#REF!</v>
      </c>
      <c r="M40" s="12" t="e">
        <f t="shared" si="22"/>
        <v>#REF!</v>
      </c>
      <c r="N40" s="12" t="e">
        <f t="shared" si="22"/>
        <v>#REF!</v>
      </c>
      <c r="O40" s="12" t="e">
        <f t="shared" si="22"/>
        <v>#REF!</v>
      </c>
      <c r="P40" s="12" t="e">
        <f t="shared" si="22"/>
        <v>#REF!</v>
      </c>
      <c r="Q40" s="12" t="e">
        <f t="shared" si="22"/>
        <v>#REF!</v>
      </c>
      <c r="R40" s="12" t="e">
        <f t="shared" si="22"/>
        <v>#REF!</v>
      </c>
      <c r="S40" s="12" t="e">
        <f t="shared" si="22"/>
        <v>#REF!</v>
      </c>
      <c r="T40" s="12" t="e">
        <f t="shared" si="22"/>
        <v>#REF!</v>
      </c>
      <c r="U40" s="12" t="e">
        <f t="shared" si="22"/>
        <v>#REF!</v>
      </c>
      <c r="V40" s="12" t="e">
        <f t="shared" si="22"/>
        <v>#REF!</v>
      </c>
      <c r="W40" s="12" t="e">
        <f t="shared" si="22"/>
        <v>#REF!</v>
      </c>
      <c r="X40" s="12" t="e">
        <f t="shared" si="22"/>
        <v>#REF!</v>
      </c>
      <c r="Y40" s="12" t="e">
        <f t="shared" si="22"/>
        <v>#REF!</v>
      </c>
      <c r="Z40" s="12" t="e">
        <f t="shared" si="22"/>
        <v>#REF!</v>
      </c>
      <c r="AA40" s="12" t="e">
        <f t="shared" si="22"/>
        <v>#REF!</v>
      </c>
      <c r="AB40" s="12" t="e">
        <f t="shared" si="22"/>
        <v>#REF!</v>
      </c>
      <c r="AC40" s="10" t="e">
        <f t="shared" si="7"/>
        <v>#REF!</v>
      </c>
    </row>
    <row r="41" spans="2:29" x14ac:dyDescent="0.4">
      <c r="B41" t="s">
        <v>44</v>
      </c>
      <c r="C41" t="s">
        <v>39</v>
      </c>
      <c r="D41">
        <v>12</v>
      </c>
      <c r="E41" s="12" t="e">
        <f t="shared" ref="E41:AB41" si="23">IF(E23="","0",(E17/$C$6)^2*0.5)</f>
        <v>#REF!</v>
      </c>
      <c r="F41" s="12" t="e">
        <f t="shared" si="23"/>
        <v>#REF!</v>
      </c>
      <c r="G41" s="12" t="e">
        <f t="shared" si="23"/>
        <v>#REF!</v>
      </c>
      <c r="H41" s="12" t="e">
        <f t="shared" si="23"/>
        <v>#REF!</v>
      </c>
      <c r="I41" s="12" t="e">
        <f t="shared" si="23"/>
        <v>#REF!</v>
      </c>
      <c r="J41" s="12" t="e">
        <f t="shared" si="23"/>
        <v>#REF!</v>
      </c>
      <c r="K41" s="12" t="e">
        <f t="shared" si="23"/>
        <v>#REF!</v>
      </c>
      <c r="L41" s="12" t="e">
        <f t="shared" si="23"/>
        <v>#REF!</v>
      </c>
      <c r="M41" s="12" t="e">
        <f t="shared" si="23"/>
        <v>#REF!</v>
      </c>
      <c r="N41" s="12" t="e">
        <f t="shared" si="23"/>
        <v>#REF!</v>
      </c>
      <c r="O41" s="12" t="e">
        <f t="shared" si="23"/>
        <v>#REF!</v>
      </c>
      <c r="P41" s="12" t="e">
        <f t="shared" si="23"/>
        <v>#REF!</v>
      </c>
      <c r="Q41" s="12" t="e">
        <f t="shared" si="23"/>
        <v>#REF!</v>
      </c>
      <c r="R41" s="12" t="e">
        <f t="shared" si="23"/>
        <v>#REF!</v>
      </c>
      <c r="S41" s="12" t="e">
        <f t="shared" si="23"/>
        <v>#REF!</v>
      </c>
      <c r="T41" s="12" t="e">
        <f t="shared" si="23"/>
        <v>#REF!</v>
      </c>
      <c r="U41" s="12" t="e">
        <f t="shared" si="23"/>
        <v>#REF!</v>
      </c>
      <c r="V41" s="12" t="e">
        <f t="shared" si="23"/>
        <v>#REF!</v>
      </c>
      <c r="W41" s="12" t="e">
        <f t="shared" si="23"/>
        <v>#REF!</v>
      </c>
      <c r="X41" s="12" t="e">
        <f t="shared" si="23"/>
        <v>#REF!</v>
      </c>
      <c r="Y41" s="12" t="e">
        <f t="shared" si="23"/>
        <v>#REF!</v>
      </c>
      <c r="Z41" s="12" t="e">
        <f t="shared" si="23"/>
        <v>#REF!</v>
      </c>
      <c r="AA41" s="12" t="e">
        <f t="shared" si="23"/>
        <v>#REF!</v>
      </c>
      <c r="AB41" s="12" t="e">
        <f t="shared" si="23"/>
        <v>#REF!</v>
      </c>
      <c r="AC41" s="10" t="e">
        <f t="shared" si="7"/>
        <v>#REF!</v>
      </c>
    </row>
    <row r="42" spans="2:29" x14ac:dyDescent="0.4">
      <c r="B42" t="s">
        <v>43</v>
      </c>
      <c r="C42" t="s">
        <v>40</v>
      </c>
      <c r="D42">
        <v>1</v>
      </c>
      <c r="E42" s="12" t="e">
        <f t="shared" ref="E42:AB42" si="24">IF(E22="","0",(E18/$C$6)^2*0.5)</f>
        <v>#REF!</v>
      </c>
      <c r="F42" s="12" t="e">
        <f t="shared" si="24"/>
        <v>#REF!</v>
      </c>
      <c r="G42" s="12" t="e">
        <f t="shared" si="24"/>
        <v>#REF!</v>
      </c>
      <c r="H42" s="12" t="e">
        <f t="shared" si="24"/>
        <v>#REF!</v>
      </c>
      <c r="I42" s="12" t="e">
        <f t="shared" si="24"/>
        <v>#REF!</v>
      </c>
      <c r="J42" s="12" t="e">
        <f t="shared" si="24"/>
        <v>#REF!</v>
      </c>
      <c r="K42" s="12" t="e">
        <f t="shared" si="24"/>
        <v>#REF!</v>
      </c>
      <c r="L42" s="12" t="e">
        <f t="shared" si="24"/>
        <v>#REF!</v>
      </c>
      <c r="M42" s="12" t="e">
        <f t="shared" si="24"/>
        <v>#REF!</v>
      </c>
      <c r="N42" s="12" t="e">
        <f t="shared" si="24"/>
        <v>#REF!</v>
      </c>
      <c r="O42" s="12" t="e">
        <f t="shared" si="24"/>
        <v>#REF!</v>
      </c>
      <c r="P42" s="12" t="e">
        <f t="shared" si="24"/>
        <v>#REF!</v>
      </c>
      <c r="Q42" s="12" t="e">
        <f t="shared" si="24"/>
        <v>#REF!</v>
      </c>
      <c r="R42" s="12" t="e">
        <f t="shared" si="24"/>
        <v>#REF!</v>
      </c>
      <c r="S42" s="12" t="e">
        <f t="shared" si="24"/>
        <v>#REF!</v>
      </c>
      <c r="T42" s="12" t="e">
        <f t="shared" si="24"/>
        <v>#REF!</v>
      </c>
      <c r="U42" s="12" t="e">
        <f t="shared" si="24"/>
        <v>#REF!</v>
      </c>
      <c r="V42" s="12" t="e">
        <f t="shared" si="24"/>
        <v>#REF!</v>
      </c>
      <c r="W42" s="12" t="e">
        <f t="shared" si="24"/>
        <v>#REF!</v>
      </c>
      <c r="X42" s="12" t="e">
        <f t="shared" si="24"/>
        <v>#REF!</v>
      </c>
      <c r="Y42" s="12" t="e">
        <f t="shared" si="24"/>
        <v>#REF!</v>
      </c>
      <c r="Z42" s="12" t="e">
        <f t="shared" si="24"/>
        <v>#REF!</v>
      </c>
      <c r="AA42" s="12" t="e">
        <f t="shared" si="24"/>
        <v>#REF!</v>
      </c>
      <c r="AB42" s="12" t="e">
        <f t="shared" si="24"/>
        <v>#REF!</v>
      </c>
      <c r="AC42" s="10" t="e">
        <f t="shared" si="7"/>
        <v>#REF!</v>
      </c>
    </row>
    <row r="43" spans="2:29" x14ac:dyDescent="0.4">
      <c r="B43" t="s">
        <v>44</v>
      </c>
      <c r="C43" t="s">
        <v>39</v>
      </c>
      <c r="D43">
        <v>1</v>
      </c>
      <c r="E43" s="12" t="e">
        <f t="shared" ref="E43:AB43" si="25">IF(E23="","0",(E18/$C$6)^2*0.5)</f>
        <v>#REF!</v>
      </c>
      <c r="F43" s="12" t="e">
        <f t="shared" si="25"/>
        <v>#REF!</v>
      </c>
      <c r="G43" s="12" t="e">
        <f t="shared" si="25"/>
        <v>#REF!</v>
      </c>
      <c r="H43" s="12" t="e">
        <f t="shared" si="25"/>
        <v>#REF!</v>
      </c>
      <c r="I43" s="12" t="e">
        <f t="shared" si="25"/>
        <v>#REF!</v>
      </c>
      <c r="J43" s="12" t="e">
        <f t="shared" si="25"/>
        <v>#REF!</v>
      </c>
      <c r="K43" s="12" t="e">
        <f t="shared" si="25"/>
        <v>#REF!</v>
      </c>
      <c r="L43" s="12" t="e">
        <f t="shared" si="25"/>
        <v>#REF!</v>
      </c>
      <c r="M43" s="12" t="e">
        <f t="shared" si="25"/>
        <v>#REF!</v>
      </c>
      <c r="N43" s="12" t="e">
        <f t="shared" si="25"/>
        <v>#REF!</v>
      </c>
      <c r="O43" s="12" t="e">
        <f t="shared" si="25"/>
        <v>#REF!</v>
      </c>
      <c r="P43" s="12" t="e">
        <f t="shared" si="25"/>
        <v>#REF!</v>
      </c>
      <c r="Q43" s="12" t="e">
        <f t="shared" si="25"/>
        <v>#REF!</v>
      </c>
      <c r="R43" s="12" t="e">
        <f t="shared" si="25"/>
        <v>#REF!</v>
      </c>
      <c r="S43" s="12" t="e">
        <f t="shared" si="25"/>
        <v>#REF!</v>
      </c>
      <c r="T43" s="12" t="e">
        <f t="shared" si="25"/>
        <v>#REF!</v>
      </c>
      <c r="U43" s="12" t="e">
        <f t="shared" si="25"/>
        <v>#REF!</v>
      </c>
      <c r="V43" s="12" t="e">
        <f t="shared" si="25"/>
        <v>#REF!</v>
      </c>
      <c r="W43" s="12" t="e">
        <f t="shared" si="25"/>
        <v>#REF!</v>
      </c>
      <c r="X43" s="12" t="e">
        <f t="shared" si="25"/>
        <v>#REF!</v>
      </c>
      <c r="Y43" s="12" t="e">
        <f t="shared" si="25"/>
        <v>#REF!</v>
      </c>
      <c r="Z43" s="12" t="e">
        <f t="shared" si="25"/>
        <v>#REF!</v>
      </c>
      <c r="AA43" s="12" t="e">
        <f t="shared" si="25"/>
        <v>#REF!</v>
      </c>
      <c r="AB43" s="12" t="e">
        <f t="shared" si="25"/>
        <v>#REF!</v>
      </c>
      <c r="AC43" s="10" t="e">
        <f t="shared" si="7"/>
        <v>#REF!</v>
      </c>
    </row>
    <row r="44" spans="2:29" x14ac:dyDescent="0.4">
      <c r="B44" t="s">
        <v>43</v>
      </c>
      <c r="C44" t="s">
        <v>40</v>
      </c>
      <c r="D44">
        <v>2</v>
      </c>
      <c r="E44" s="12" t="e">
        <f t="shared" ref="E44:AB44" si="26">IF(E22="","0",(E19/$C$6)^2*0.5)</f>
        <v>#REF!</v>
      </c>
      <c r="F44" s="12" t="e">
        <f t="shared" si="26"/>
        <v>#REF!</v>
      </c>
      <c r="G44" s="12" t="e">
        <f t="shared" si="26"/>
        <v>#REF!</v>
      </c>
      <c r="H44" s="12" t="e">
        <f t="shared" si="26"/>
        <v>#REF!</v>
      </c>
      <c r="I44" s="12" t="e">
        <f t="shared" si="26"/>
        <v>#REF!</v>
      </c>
      <c r="J44" s="12" t="e">
        <f t="shared" si="26"/>
        <v>#REF!</v>
      </c>
      <c r="K44" s="12" t="e">
        <f t="shared" si="26"/>
        <v>#REF!</v>
      </c>
      <c r="L44" s="12" t="e">
        <f t="shared" si="26"/>
        <v>#REF!</v>
      </c>
      <c r="M44" s="12" t="e">
        <f t="shared" si="26"/>
        <v>#REF!</v>
      </c>
      <c r="N44" s="12" t="e">
        <f t="shared" si="26"/>
        <v>#REF!</v>
      </c>
      <c r="O44" s="12" t="e">
        <f t="shared" si="26"/>
        <v>#REF!</v>
      </c>
      <c r="P44" s="12" t="e">
        <f t="shared" si="26"/>
        <v>#REF!</v>
      </c>
      <c r="Q44" s="12" t="e">
        <f t="shared" si="26"/>
        <v>#REF!</v>
      </c>
      <c r="R44" s="12" t="e">
        <f t="shared" si="26"/>
        <v>#REF!</v>
      </c>
      <c r="S44" s="12" t="e">
        <f t="shared" si="26"/>
        <v>#REF!</v>
      </c>
      <c r="T44" s="12" t="e">
        <f t="shared" si="26"/>
        <v>#REF!</v>
      </c>
      <c r="U44" s="12" t="e">
        <f t="shared" si="26"/>
        <v>#REF!</v>
      </c>
      <c r="V44" s="12" t="e">
        <f t="shared" si="26"/>
        <v>#REF!</v>
      </c>
      <c r="W44" s="12" t="e">
        <f t="shared" si="26"/>
        <v>#REF!</v>
      </c>
      <c r="X44" s="12" t="e">
        <f t="shared" si="26"/>
        <v>#REF!</v>
      </c>
      <c r="Y44" s="12" t="e">
        <f t="shared" si="26"/>
        <v>#REF!</v>
      </c>
      <c r="Z44" s="12" t="e">
        <f t="shared" si="26"/>
        <v>#REF!</v>
      </c>
      <c r="AA44" s="12" t="e">
        <f t="shared" si="26"/>
        <v>#REF!</v>
      </c>
      <c r="AB44" s="12" t="e">
        <f t="shared" si="26"/>
        <v>#REF!</v>
      </c>
      <c r="AC44" s="10" t="e">
        <f t="shared" si="7"/>
        <v>#REF!</v>
      </c>
    </row>
    <row r="45" spans="2:29" x14ac:dyDescent="0.4">
      <c r="B45" t="s">
        <v>44</v>
      </c>
      <c r="C45" t="s">
        <v>39</v>
      </c>
      <c r="D45">
        <v>2</v>
      </c>
      <c r="E45" s="12" t="e">
        <f t="shared" ref="E45:AB45" si="27">IF(E23="","0",(E19/$C$6)^2*0.5)</f>
        <v>#REF!</v>
      </c>
      <c r="F45" s="12" t="e">
        <f t="shared" si="27"/>
        <v>#REF!</v>
      </c>
      <c r="G45" s="12" t="e">
        <f t="shared" si="27"/>
        <v>#REF!</v>
      </c>
      <c r="H45" s="12" t="e">
        <f t="shared" si="27"/>
        <v>#REF!</v>
      </c>
      <c r="I45" s="12" t="e">
        <f t="shared" si="27"/>
        <v>#REF!</v>
      </c>
      <c r="J45" s="12" t="e">
        <f t="shared" si="27"/>
        <v>#REF!</v>
      </c>
      <c r="K45" s="12" t="e">
        <f t="shared" si="27"/>
        <v>#REF!</v>
      </c>
      <c r="L45" s="12" t="e">
        <f t="shared" si="27"/>
        <v>#REF!</v>
      </c>
      <c r="M45" s="12" t="e">
        <f t="shared" si="27"/>
        <v>#REF!</v>
      </c>
      <c r="N45" s="12" t="e">
        <f t="shared" si="27"/>
        <v>#REF!</v>
      </c>
      <c r="O45" s="12" t="e">
        <f t="shared" si="27"/>
        <v>#REF!</v>
      </c>
      <c r="P45" s="12" t="e">
        <f t="shared" si="27"/>
        <v>#REF!</v>
      </c>
      <c r="Q45" s="12" t="e">
        <f t="shared" si="27"/>
        <v>#REF!</v>
      </c>
      <c r="R45" s="12" t="e">
        <f t="shared" si="27"/>
        <v>#REF!</v>
      </c>
      <c r="S45" s="12" t="e">
        <f t="shared" si="27"/>
        <v>#REF!</v>
      </c>
      <c r="T45" s="12" t="e">
        <f t="shared" si="27"/>
        <v>#REF!</v>
      </c>
      <c r="U45" s="12" t="e">
        <f t="shared" si="27"/>
        <v>#REF!</v>
      </c>
      <c r="V45" s="12" t="e">
        <f t="shared" si="27"/>
        <v>#REF!</v>
      </c>
      <c r="W45" s="12" t="e">
        <f t="shared" si="27"/>
        <v>#REF!</v>
      </c>
      <c r="X45" s="12" t="e">
        <f t="shared" si="27"/>
        <v>#REF!</v>
      </c>
      <c r="Y45" s="12" t="e">
        <f t="shared" si="27"/>
        <v>#REF!</v>
      </c>
      <c r="Z45" s="12" t="e">
        <f t="shared" si="27"/>
        <v>#REF!</v>
      </c>
      <c r="AA45" s="12" t="e">
        <f t="shared" si="27"/>
        <v>#REF!</v>
      </c>
      <c r="AB45" s="12" t="e">
        <f t="shared" si="27"/>
        <v>#REF!</v>
      </c>
      <c r="AC45" s="10" t="e">
        <f t="shared" si="7"/>
        <v>#REF!</v>
      </c>
    </row>
    <row r="46" spans="2:29" x14ac:dyDescent="0.4">
      <c r="B46" t="s">
        <v>43</v>
      </c>
      <c r="C46" t="s">
        <v>40</v>
      </c>
      <c r="D46">
        <v>3</v>
      </c>
      <c r="E46" s="12" t="e">
        <f t="shared" ref="E46:AB46" si="28">IF(E22="","0",(E20/$C$6)^2*0.5)</f>
        <v>#REF!</v>
      </c>
      <c r="F46" s="12" t="e">
        <f t="shared" si="28"/>
        <v>#REF!</v>
      </c>
      <c r="G46" s="12" t="e">
        <f t="shared" si="28"/>
        <v>#REF!</v>
      </c>
      <c r="H46" s="12" t="e">
        <f t="shared" si="28"/>
        <v>#REF!</v>
      </c>
      <c r="I46" s="12" t="e">
        <f t="shared" si="28"/>
        <v>#REF!</v>
      </c>
      <c r="J46" s="12" t="e">
        <f t="shared" si="28"/>
        <v>#REF!</v>
      </c>
      <c r="K46" s="12" t="e">
        <f t="shared" si="28"/>
        <v>#REF!</v>
      </c>
      <c r="L46" s="12" t="e">
        <f t="shared" si="28"/>
        <v>#REF!</v>
      </c>
      <c r="M46" s="12" t="e">
        <f t="shared" si="28"/>
        <v>#REF!</v>
      </c>
      <c r="N46" s="12" t="e">
        <f t="shared" si="28"/>
        <v>#REF!</v>
      </c>
      <c r="O46" s="12" t="e">
        <f t="shared" si="28"/>
        <v>#REF!</v>
      </c>
      <c r="P46" s="12" t="e">
        <f t="shared" si="28"/>
        <v>#REF!</v>
      </c>
      <c r="Q46" s="12" t="e">
        <f t="shared" si="28"/>
        <v>#REF!</v>
      </c>
      <c r="R46" s="12" t="e">
        <f t="shared" si="28"/>
        <v>#REF!</v>
      </c>
      <c r="S46" s="12" t="e">
        <f t="shared" si="28"/>
        <v>#REF!</v>
      </c>
      <c r="T46" s="12" t="e">
        <f t="shared" si="28"/>
        <v>#REF!</v>
      </c>
      <c r="U46" s="12" t="e">
        <f t="shared" si="28"/>
        <v>#REF!</v>
      </c>
      <c r="V46" s="12" t="e">
        <f t="shared" si="28"/>
        <v>#REF!</v>
      </c>
      <c r="W46" s="12" t="e">
        <f t="shared" si="28"/>
        <v>#REF!</v>
      </c>
      <c r="X46" s="12" t="e">
        <f t="shared" si="28"/>
        <v>#REF!</v>
      </c>
      <c r="Y46" s="12" t="e">
        <f t="shared" si="28"/>
        <v>#REF!</v>
      </c>
      <c r="Z46" s="12" t="e">
        <f t="shared" si="28"/>
        <v>#REF!</v>
      </c>
      <c r="AA46" s="12" t="e">
        <f t="shared" si="28"/>
        <v>#REF!</v>
      </c>
      <c r="AB46" s="12" t="e">
        <f t="shared" si="28"/>
        <v>#REF!</v>
      </c>
      <c r="AC46" s="10" t="e">
        <f t="shared" si="7"/>
        <v>#REF!</v>
      </c>
    </row>
    <row r="47" spans="2:29" x14ac:dyDescent="0.4">
      <c r="B47" t="s">
        <v>44</v>
      </c>
      <c r="C47" t="s">
        <v>39</v>
      </c>
      <c r="D47">
        <v>3</v>
      </c>
      <c r="E47" s="12" t="e">
        <f t="shared" ref="E47:AB47" si="29">IF(E23="","0",(E20/$C$6)^2*0.5)</f>
        <v>#REF!</v>
      </c>
      <c r="F47" s="12" t="e">
        <f t="shared" si="29"/>
        <v>#REF!</v>
      </c>
      <c r="G47" s="12" t="e">
        <f t="shared" si="29"/>
        <v>#REF!</v>
      </c>
      <c r="H47" s="12" t="e">
        <f t="shared" si="29"/>
        <v>#REF!</v>
      </c>
      <c r="I47" s="12" t="e">
        <f t="shared" si="29"/>
        <v>#REF!</v>
      </c>
      <c r="J47" s="12" t="e">
        <f t="shared" si="29"/>
        <v>#REF!</v>
      </c>
      <c r="K47" s="12" t="e">
        <f t="shared" si="29"/>
        <v>#REF!</v>
      </c>
      <c r="L47" s="12" t="e">
        <f t="shared" si="29"/>
        <v>#REF!</v>
      </c>
      <c r="M47" s="12" t="e">
        <f t="shared" si="29"/>
        <v>#REF!</v>
      </c>
      <c r="N47" s="12" t="e">
        <f t="shared" si="29"/>
        <v>#REF!</v>
      </c>
      <c r="O47" s="12" t="e">
        <f t="shared" si="29"/>
        <v>#REF!</v>
      </c>
      <c r="P47" s="12" t="e">
        <f t="shared" si="29"/>
        <v>#REF!</v>
      </c>
      <c r="Q47" s="12" t="e">
        <f t="shared" si="29"/>
        <v>#REF!</v>
      </c>
      <c r="R47" s="12" t="e">
        <f t="shared" si="29"/>
        <v>#REF!</v>
      </c>
      <c r="S47" s="12" t="e">
        <f t="shared" si="29"/>
        <v>#REF!</v>
      </c>
      <c r="T47" s="12" t="e">
        <f t="shared" si="29"/>
        <v>#REF!</v>
      </c>
      <c r="U47" s="12" t="e">
        <f t="shared" si="29"/>
        <v>#REF!</v>
      </c>
      <c r="V47" s="12" t="e">
        <f t="shared" si="29"/>
        <v>#REF!</v>
      </c>
      <c r="W47" s="12" t="e">
        <f t="shared" si="29"/>
        <v>#REF!</v>
      </c>
      <c r="X47" s="12" t="e">
        <f t="shared" si="29"/>
        <v>#REF!</v>
      </c>
      <c r="Y47" s="12" t="e">
        <f t="shared" si="29"/>
        <v>#REF!</v>
      </c>
      <c r="Z47" s="12" t="e">
        <f t="shared" si="29"/>
        <v>#REF!</v>
      </c>
      <c r="AA47" s="12" t="e">
        <f t="shared" si="29"/>
        <v>#REF!</v>
      </c>
      <c r="AB47" s="12" t="e">
        <f t="shared" si="29"/>
        <v>#REF!</v>
      </c>
      <c r="AC47" s="10" t="e">
        <f t="shared" si="7"/>
        <v>#REF!</v>
      </c>
    </row>
    <row r="48" spans="2:29" x14ac:dyDescent="0.4">
      <c r="G48" t="s">
        <v>92</v>
      </c>
      <c r="H48" t="s">
        <v>76</v>
      </c>
      <c r="I48" t="s">
        <v>77</v>
      </c>
      <c r="J48" t="s">
        <v>78</v>
      </c>
      <c r="K48" t="s">
        <v>94</v>
      </c>
      <c r="L48" t="s">
        <v>95</v>
      </c>
      <c r="M48" t="s">
        <v>96</v>
      </c>
      <c r="N48" t="s">
        <v>97</v>
      </c>
      <c r="O48" t="s">
        <v>98</v>
      </c>
      <c r="P48" t="s">
        <v>99</v>
      </c>
      <c r="Q48" t="s">
        <v>100</v>
      </c>
      <c r="R48" t="s">
        <v>101</v>
      </c>
      <c r="S48" t="s">
        <v>102</v>
      </c>
      <c r="T48" t="s">
        <v>103</v>
      </c>
      <c r="U48" t="s">
        <v>104</v>
      </c>
      <c r="V48" t="s">
        <v>105</v>
      </c>
      <c r="W48" t="s">
        <v>106</v>
      </c>
      <c r="X48" t="s">
        <v>107</v>
      </c>
      <c r="Y48" t="s">
        <v>108</v>
      </c>
      <c r="Z48" t="s">
        <v>109</v>
      </c>
    </row>
    <row r="49" spans="1:26" x14ac:dyDescent="0.4">
      <c r="A49" t="s">
        <v>69</v>
      </c>
      <c r="B49" t="s">
        <v>72</v>
      </c>
      <c r="C49" t="e">
        <f>SUM(#REF!)</f>
        <v>#REF!</v>
      </c>
      <c r="E49" s="14"/>
      <c r="F49" s="14" t="s">
        <v>42</v>
      </c>
      <c r="G49" s="15" t="e">
        <f>#REF!</f>
        <v>#REF!</v>
      </c>
      <c r="H49" s="15" t="e">
        <f>#REF!</f>
        <v>#REF!</v>
      </c>
      <c r="I49" s="15" t="e">
        <f>#REF!</f>
        <v>#REF!</v>
      </c>
      <c r="J49" s="15" t="e">
        <f>#REF!</f>
        <v>#REF!</v>
      </c>
      <c r="K49" s="15" t="e">
        <f>#REF!</f>
        <v>#REF!</v>
      </c>
      <c r="L49" s="15" t="e">
        <f>#REF!</f>
        <v>#REF!</v>
      </c>
      <c r="M49" s="15" t="e">
        <f>#REF!</f>
        <v>#REF!</v>
      </c>
      <c r="N49" s="15" t="e">
        <f>#REF!</f>
        <v>#REF!</v>
      </c>
      <c r="O49" s="15" t="e">
        <f>#REF!</f>
        <v>#REF!</v>
      </c>
      <c r="P49" s="15" t="e">
        <f>#REF!</f>
        <v>#REF!</v>
      </c>
      <c r="Q49" s="15" t="e">
        <f>#REF!</f>
        <v>#REF!</v>
      </c>
      <c r="R49" s="15" t="e">
        <f>#REF!</f>
        <v>#REF!</v>
      </c>
      <c r="S49" s="15" t="e">
        <f>#REF!</f>
        <v>#REF!</v>
      </c>
      <c r="T49" s="15" t="e">
        <f>#REF!</f>
        <v>#REF!</v>
      </c>
      <c r="U49" s="15" t="e">
        <f>#REF!</f>
        <v>#REF!</v>
      </c>
      <c r="V49" s="15" t="e">
        <f>#REF!</f>
        <v>#REF!</v>
      </c>
      <c r="W49" s="15" t="e">
        <f>#REF!</f>
        <v>#REF!</v>
      </c>
      <c r="X49" s="15" t="e">
        <f>#REF!</f>
        <v>#REF!</v>
      </c>
      <c r="Y49" s="15" t="e">
        <f>#REF!</f>
        <v>#REF!</v>
      </c>
      <c r="Z49" s="15" t="e">
        <f>#REF!</f>
        <v>#REF!</v>
      </c>
    </row>
    <row r="50" spans="1:26" x14ac:dyDescent="0.4">
      <c r="A50" t="s">
        <v>70</v>
      </c>
      <c r="B50" t="s">
        <v>73</v>
      </c>
      <c r="C50" t="e">
        <f>SUM(#REF!)</f>
        <v>#REF!</v>
      </c>
      <c r="E50" s="14" t="s">
        <v>110</v>
      </c>
      <c r="F50" s="20" t="s">
        <v>80</v>
      </c>
      <c r="G50" s="15" t="e">
        <f>#REF!</f>
        <v>#REF!</v>
      </c>
      <c r="H50" s="15" t="e">
        <f>#REF!</f>
        <v>#REF!</v>
      </c>
      <c r="I50" s="15" t="e">
        <f>#REF!</f>
        <v>#REF!</v>
      </c>
      <c r="J50" s="15" t="e">
        <f>#REF!</f>
        <v>#REF!</v>
      </c>
      <c r="K50" s="15" t="e">
        <f>#REF!</f>
        <v>#REF!</v>
      </c>
      <c r="L50" s="15" t="e">
        <f>#REF!</f>
        <v>#REF!</v>
      </c>
      <c r="M50" s="15" t="e">
        <f>#REF!</f>
        <v>#REF!</v>
      </c>
      <c r="N50" s="15" t="e">
        <f>#REF!</f>
        <v>#REF!</v>
      </c>
      <c r="O50" s="15" t="e">
        <f>#REF!</f>
        <v>#REF!</v>
      </c>
      <c r="P50" s="15" t="e">
        <f>#REF!</f>
        <v>#REF!</v>
      </c>
      <c r="Q50" s="15" t="e">
        <f>#REF!</f>
        <v>#REF!</v>
      </c>
      <c r="R50" s="15" t="e">
        <f>#REF!</f>
        <v>#REF!</v>
      </c>
      <c r="S50" s="15" t="e">
        <f>#REF!</f>
        <v>#REF!</v>
      </c>
      <c r="T50" s="15" t="e">
        <f>#REF!</f>
        <v>#REF!</v>
      </c>
      <c r="U50" s="15" t="e">
        <f>#REF!</f>
        <v>#REF!</v>
      </c>
      <c r="V50" s="15" t="e">
        <f>#REF!</f>
        <v>#REF!</v>
      </c>
      <c r="W50" s="15" t="e">
        <f>#REF!</f>
        <v>#REF!</v>
      </c>
      <c r="X50" s="15" t="e">
        <f>#REF!</f>
        <v>#REF!</v>
      </c>
      <c r="Y50" s="15" t="e">
        <f>#REF!</f>
        <v>#REF!</v>
      </c>
      <c r="Z50" s="15" t="e">
        <f>#REF!</f>
        <v>#REF!</v>
      </c>
    </row>
    <row r="51" spans="1:26" x14ac:dyDescent="0.4">
      <c r="A51" t="s">
        <v>65</v>
      </c>
      <c r="B51" t="s">
        <v>74</v>
      </c>
      <c r="E51" s="14" t="s">
        <v>111</v>
      </c>
      <c r="F51" s="20" t="s">
        <v>81</v>
      </c>
      <c r="G51" s="15" t="e">
        <f>#REF!</f>
        <v>#REF!</v>
      </c>
      <c r="H51" s="15" t="e">
        <f>#REF!</f>
        <v>#REF!</v>
      </c>
      <c r="I51" s="15" t="e">
        <f>#REF!</f>
        <v>#REF!</v>
      </c>
      <c r="J51" s="15" t="e">
        <f>#REF!</f>
        <v>#REF!</v>
      </c>
      <c r="K51" s="15" t="e">
        <f>#REF!</f>
        <v>#REF!</v>
      </c>
      <c r="L51" s="15" t="e">
        <f>#REF!</f>
        <v>#REF!</v>
      </c>
      <c r="M51" s="15" t="e">
        <f>#REF!</f>
        <v>#REF!</v>
      </c>
      <c r="N51" s="15" t="e">
        <f>#REF!</f>
        <v>#REF!</v>
      </c>
      <c r="O51" s="15" t="e">
        <f>#REF!</f>
        <v>#REF!</v>
      </c>
      <c r="P51" s="15" t="e">
        <f>#REF!</f>
        <v>#REF!</v>
      </c>
      <c r="Q51" s="15" t="e">
        <f>#REF!</f>
        <v>#REF!</v>
      </c>
      <c r="R51" s="15" t="e">
        <f>#REF!</f>
        <v>#REF!</v>
      </c>
      <c r="S51" s="15" t="e">
        <f>#REF!</f>
        <v>#REF!</v>
      </c>
      <c r="T51" s="15" t="e">
        <f>#REF!</f>
        <v>#REF!</v>
      </c>
      <c r="U51" s="15" t="e">
        <f>#REF!</f>
        <v>#REF!</v>
      </c>
      <c r="V51" s="15" t="e">
        <f>#REF!</f>
        <v>#REF!</v>
      </c>
      <c r="W51" s="15" t="e">
        <f>#REF!</f>
        <v>#REF!</v>
      </c>
      <c r="X51" s="15" t="e">
        <f>#REF!</f>
        <v>#REF!</v>
      </c>
      <c r="Y51" s="15" t="e">
        <f>#REF!</f>
        <v>#REF!</v>
      </c>
      <c r="Z51" s="15" t="e">
        <f>#REF!</f>
        <v>#REF!</v>
      </c>
    </row>
    <row r="52" spans="1:26" ht="19.5" thickBot="1" x14ac:dyDescent="0.45">
      <c r="A52" t="s">
        <v>66</v>
      </c>
      <c r="B52" t="s">
        <v>75</v>
      </c>
      <c r="E52" s="14"/>
      <c r="F52" s="20"/>
      <c r="G52" s="23">
        <v>4</v>
      </c>
      <c r="H52" s="23">
        <v>5</v>
      </c>
      <c r="I52" s="23">
        <v>6</v>
      </c>
      <c r="J52" s="23">
        <v>7</v>
      </c>
      <c r="K52" s="23">
        <v>8</v>
      </c>
      <c r="L52" s="23">
        <v>9</v>
      </c>
      <c r="M52" s="23">
        <v>10</v>
      </c>
      <c r="N52" s="23">
        <v>11</v>
      </c>
      <c r="O52" s="23">
        <v>12</v>
      </c>
      <c r="P52" s="23">
        <v>1</v>
      </c>
      <c r="Q52" s="23">
        <v>2</v>
      </c>
      <c r="R52" s="23">
        <v>3</v>
      </c>
      <c r="S52" s="23"/>
      <c r="T52" s="23"/>
      <c r="U52" s="23"/>
      <c r="V52" s="23"/>
      <c r="W52" s="23"/>
      <c r="X52" s="23"/>
      <c r="Y52" s="23"/>
      <c r="Z52" s="23"/>
    </row>
    <row r="53" spans="1:26" x14ac:dyDescent="0.4">
      <c r="A53" t="s">
        <v>67</v>
      </c>
      <c r="B53" t="s">
        <v>68</v>
      </c>
      <c r="D53" t="s">
        <v>112</v>
      </c>
      <c r="E53" s="14" t="s">
        <v>93</v>
      </c>
      <c r="F53" s="20" t="s">
        <v>80</v>
      </c>
      <c r="G53" s="16" t="e">
        <f>$G$50/1000*($C$15^2*F$6+$C$16^2*F$7)</f>
        <v>#REF!</v>
      </c>
      <c r="H53" s="16" t="e">
        <f t="shared" ref="H53:R53" si="30">$G$50/1000*($C$15^2*G$6+$C$16^2*G$7)</f>
        <v>#REF!</v>
      </c>
      <c r="I53" s="16" t="e">
        <f t="shared" si="30"/>
        <v>#REF!</v>
      </c>
      <c r="J53" s="16" t="e">
        <f t="shared" si="30"/>
        <v>#REF!</v>
      </c>
      <c r="K53" s="16" t="e">
        <f t="shared" si="30"/>
        <v>#REF!</v>
      </c>
      <c r="L53" s="16" t="e">
        <f t="shared" si="30"/>
        <v>#REF!</v>
      </c>
      <c r="M53" s="16" t="e">
        <f t="shared" si="30"/>
        <v>#REF!</v>
      </c>
      <c r="N53" s="16" t="e">
        <f t="shared" si="30"/>
        <v>#REF!</v>
      </c>
      <c r="O53" s="16" t="e">
        <f t="shared" si="30"/>
        <v>#REF!</v>
      </c>
      <c r="P53" s="16" t="e">
        <f t="shared" si="30"/>
        <v>#REF!</v>
      </c>
      <c r="Q53" s="16" t="e">
        <f t="shared" si="30"/>
        <v>#REF!</v>
      </c>
      <c r="R53" s="16" t="e">
        <f t="shared" si="30"/>
        <v>#REF!</v>
      </c>
    </row>
    <row r="54" spans="1:26" x14ac:dyDescent="0.4">
      <c r="E54" s="14" t="s">
        <v>93</v>
      </c>
      <c r="F54" s="20" t="s">
        <v>81</v>
      </c>
      <c r="G54" s="15" t="e">
        <f>$G$51/1000*24*(F$4+F$5)</f>
        <v>#REF!</v>
      </c>
      <c r="H54" s="15" t="e">
        <f t="shared" ref="H54:R54" si="31">$G$51/1000*24*(G$4+G$5)</f>
        <v>#REF!</v>
      </c>
      <c r="I54" s="15" t="e">
        <f t="shared" si="31"/>
        <v>#REF!</v>
      </c>
      <c r="J54" s="15" t="e">
        <f t="shared" si="31"/>
        <v>#REF!</v>
      </c>
      <c r="K54" s="15" t="e">
        <f t="shared" si="31"/>
        <v>#REF!</v>
      </c>
      <c r="L54" s="15" t="e">
        <f t="shared" si="31"/>
        <v>#REF!</v>
      </c>
      <c r="M54" s="15" t="e">
        <f t="shared" si="31"/>
        <v>#REF!</v>
      </c>
      <c r="N54" s="15" t="e">
        <f t="shared" si="31"/>
        <v>#REF!</v>
      </c>
      <c r="O54" s="15" t="e">
        <f t="shared" si="31"/>
        <v>#REF!</v>
      </c>
      <c r="P54" s="15" t="e">
        <f t="shared" si="31"/>
        <v>#REF!</v>
      </c>
      <c r="Q54" s="15" t="e">
        <f t="shared" si="31"/>
        <v>#REF!</v>
      </c>
      <c r="R54" s="15" t="e">
        <f t="shared" si="31"/>
        <v>#REF!</v>
      </c>
    </row>
    <row r="55" spans="1:26" ht="19.5" thickBot="1" x14ac:dyDescent="0.45">
      <c r="E55" s="14" t="s">
        <v>93</v>
      </c>
      <c r="F55" s="21" t="s">
        <v>82</v>
      </c>
      <c r="G55" s="15" t="e">
        <f>G53+G54</f>
        <v>#REF!</v>
      </c>
      <c r="H55" s="15" t="e">
        <f t="shared" ref="H55:R55" si="32">H53+H54</f>
        <v>#REF!</v>
      </c>
      <c r="I55" s="15" t="e">
        <f t="shared" si="32"/>
        <v>#REF!</v>
      </c>
      <c r="J55" s="15" t="e">
        <f t="shared" si="32"/>
        <v>#REF!</v>
      </c>
      <c r="K55" s="15" t="e">
        <f t="shared" si="32"/>
        <v>#REF!</v>
      </c>
      <c r="L55" s="15" t="e">
        <f t="shared" si="32"/>
        <v>#REF!</v>
      </c>
      <c r="M55" s="15" t="e">
        <f t="shared" si="32"/>
        <v>#REF!</v>
      </c>
      <c r="N55" s="15" t="e">
        <f t="shared" si="32"/>
        <v>#REF!</v>
      </c>
      <c r="O55" s="15" t="e">
        <f t="shared" si="32"/>
        <v>#REF!</v>
      </c>
      <c r="P55" s="15" t="e">
        <f t="shared" si="32"/>
        <v>#REF!</v>
      </c>
      <c r="Q55" s="15" t="e">
        <f t="shared" si="32"/>
        <v>#REF!</v>
      </c>
      <c r="R55" s="15" t="e">
        <f t="shared" si="32"/>
        <v>#REF!</v>
      </c>
    </row>
    <row r="56" spans="1:26" x14ac:dyDescent="0.4">
      <c r="D56" t="s">
        <v>113</v>
      </c>
      <c r="E56" t="s">
        <v>76</v>
      </c>
      <c r="F56" s="20" t="s">
        <v>80</v>
      </c>
      <c r="G56" s="16" t="e">
        <f>$H$50/1000*($C$15^2*F$6+$C$16^2*F$7)</f>
        <v>#REF!</v>
      </c>
      <c r="H56" s="16" t="e">
        <f t="shared" ref="H56:R56" si="33">$H$50/1000*($C$15^2*G$6+$C$16^2*G$7)</f>
        <v>#REF!</v>
      </c>
      <c r="I56" s="16" t="e">
        <f t="shared" si="33"/>
        <v>#REF!</v>
      </c>
      <c r="J56" s="16" t="e">
        <f t="shared" si="33"/>
        <v>#REF!</v>
      </c>
      <c r="K56" s="16" t="e">
        <f t="shared" si="33"/>
        <v>#REF!</v>
      </c>
      <c r="L56" s="16" t="e">
        <f t="shared" si="33"/>
        <v>#REF!</v>
      </c>
      <c r="M56" s="16" t="e">
        <f t="shared" si="33"/>
        <v>#REF!</v>
      </c>
      <c r="N56" s="16" t="e">
        <f t="shared" si="33"/>
        <v>#REF!</v>
      </c>
      <c r="O56" s="16" t="e">
        <f t="shared" si="33"/>
        <v>#REF!</v>
      </c>
      <c r="P56" s="16" t="e">
        <f t="shared" si="33"/>
        <v>#REF!</v>
      </c>
      <c r="Q56" s="16" t="e">
        <f t="shared" si="33"/>
        <v>#REF!</v>
      </c>
      <c r="R56" s="16" t="e">
        <f t="shared" si="33"/>
        <v>#REF!</v>
      </c>
    </row>
    <row r="57" spans="1:26" x14ac:dyDescent="0.4">
      <c r="E57" t="s">
        <v>76</v>
      </c>
      <c r="F57" s="20" t="s">
        <v>81</v>
      </c>
      <c r="G57" s="15" t="e">
        <f>$H$51/1000*24*(F$4+F$5)</f>
        <v>#REF!</v>
      </c>
      <c r="H57" s="15" t="e">
        <f t="shared" ref="H57:R57" si="34">$H$51/1000*24*(G$4+G$5)</f>
        <v>#REF!</v>
      </c>
      <c r="I57" s="15" t="e">
        <f t="shared" si="34"/>
        <v>#REF!</v>
      </c>
      <c r="J57" s="15" t="e">
        <f t="shared" si="34"/>
        <v>#REF!</v>
      </c>
      <c r="K57" s="15" t="e">
        <f t="shared" si="34"/>
        <v>#REF!</v>
      </c>
      <c r="L57" s="15" t="e">
        <f t="shared" si="34"/>
        <v>#REF!</v>
      </c>
      <c r="M57" s="15" t="e">
        <f t="shared" si="34"/>
        <v>#REF!</v>
      </c>
      <c r="N57" s="15" t="e">
        <f t="shared" si="34"/>
        <v>#REF!</v>
      </c>
      <c r="O57" s="15" t="e">
        <f t="shared" si="34"/>
        <v>#REF!</v>
      </c>
      <c r="P57" s="15" t="e">
        <f t="shared" si="34"/>
        <v>#REF!</v>
      </c>
      <c r="Q57" s="15" t="e">
        <f t="shared" si="34"/>
        <v>#REF!</v>
      </c>
      <c r="R57" s="15" t="e">
        <f t="shared" si="34"/>
        <v>#REF!</v>
      </c>
    </row>
    <row r="58" spans="1:26" ht="19.5" thickBot="1" x14ac:dyDescent="0.45">
      <c r="E58" t="s">
        <v>76</v>
      </c>
      <c r="F58" s="21" t="s">
        <v>82</v>
      </c>
      <c r="G58" s="15" t="e">
        <f>G56+G57</f>
        <v>#REF!</v>
      </c>
      <c r="H58" s="15" t="e">
        <f t="shared" ref="H58:R58" si="35">H56+H57</f>
        <v>#REF!</v>
      </c>
      <c r="I58" s="15" t="e">
        <f t="shared" si="35"/>
        <v>#REF!</v>
      </c>
      <c r="J58" s="15" t="e">
        <f t="shared" si="35"/>
        <v>#REF!</v>
      </c>
      <c r="K58" s="15" t="e">
        <f t="shared" si="35"/>
        <v>#REF!</v>
      </c>
      <c r="L58" s="15" t="e">
        <f t="shared" si="35"/>
        <v>#REF!</v>
      </c>
      <c r="M58" s="15" t="e">
        <f t="shared" si="35"/>
        <v>#REF!</v>
      </c>
      <c r="N58" s="15" t="e">
        <f t="shared" si="35"/>
        <v>#REF!</v>
      </c>
      <c r="O58" s="15" t="e">
        <f t="shared" si="35"/>
        <v>#REF!</v>
      </c>
      <c r="P58" s="15" t="e">
        <f t="shared" si="35"/>
        <v>#REF!</v>
      </c>
      <c r="Q58" s="15" t="e">
        <f t="shared" si="35"/>
        <v>#REF!</v>
      </c>
      <c r="R58" s="15" t="e">
        <f t="shared" si="35"/>
        <v>#REF!</v>
      </c>
    </row>
    <row r="59" spans="1:26" x14ac:dyDescent="0.4">
      <c r="D59" t="s">
        <v>114</v>
      </c>
      <c r="E59" t="s">
        <v>77</v>
      </c>
      <c r="F59" s="20" t="s">
        <v>80</v>
      </c>
      <c r="G59" s="16" t="e">
        <f>$I$50/1000*($C$15^2*F$6+$C$16^2*F$7)</f>
        <v>#REF!</v>
      </c>
      <c r="H59" s="16" t="e">
        <f t="shared" ref="H59:R59" si="36">$I$50/1000*($C$15^2*G$6+$C$16^2*G$7)</f>
        <v>#REF!</v>
      </c>
      <c r="I59" s="16" t="e">
        <f t="shared" si="36"/>
        <v>#REF!</v>
      </c>
      <c r="J59" s="16" t="e">
        <f t="shared" si="36"/>
        <v>#REF!</v>
      </c>
      <c r="K59" s="16" t="e">
        <f t="shared" si="36"/>
        <v>#REF!</v>
      </c>
      <c r="L59" s="16" t="e">
        <f t="shared" si="36"/>
        <v>#REF!</v>
      </c>
      <c r="M59" s="16" t="e">
        <f t="shared" si="36"/>
        <v>#REF!</v>
      </c>
      <c r="N59" s="16" t="e">
        <f t="shared" si="36"/>
        <v>#REF!</v>
      </c>
      <c r="O59" s="16" t="e">
        <f t="shared" si="36"/>
        <v>#REF!</v>
      </c>
      <c r="P59" s="16" t="e">
        <f t="shared" si="36"/>
        <v>#REF!</v>
      </c>
      <c r="Q59" s="16" t="e">
        <f t="shared" si="36"/>
        <v>#REF!</v>
      </c>
      <c r="R59" s="16" t="e">
        <f t="shared" si="36"/>
        <v>#REF!</v>
      </c>
    </row>
    <row r="60" spans="1:26" x14ac:dyDescent="0.4">
      <c r="E60" t="s">
        <v>77</v>
      </c>
      <c r="F60" s="20" t="s">
        <v>81</v>
      </c>
      <c r="G60" s="15" t="e">
        <f>$I$51/1000*24*(F$4+F$5)</f>
        <v>#REF!</v>
      </c>
      <c r="H60" s="15" t="e">
        <f t="shared" ref="H60:R60" si="37">$I$51/1000*24*(G$4+G$5)</f>
        <v>#REF!</v>
      </c>
      <c r="I60" s="15" t="e">
        <f t="shared" si="37"/>
        <v>#REF!</v>
      </c>
      <c r="J60" s="15" t="e">
        <f t="shared" si="37"/>
        <v>#REF!</v>
      </c>
      <c r="K60" s="15" t="e">
        <f t="shared" si="37"/>
        <v>#REF!</v>
      </c>
      <c r="L60" s="15" t="e">
        <f t="shared" si="37"/>
        <v>#REF!</v>
      </c>
      <c r="M60" s="15" t="e">
        <f t="shared" si="37"/>
        <v>#REF!</v>
      </c>
      <c r="N60" s="15" t="e">
        <f t="shared" si="37"/>
        <v>#REF!</v>
      </c>
      <c r="O60" s="15" t="e">
        <f t="shared" si="37"/>
        <v>#REF!</v>
      </c>
      <c r="P60" s="15" t="e">
        <f t="shared" si="37"/>
        <v>#REF!</v>
      </c>
      <c r="Q60" s="15" t="e">
        <f t="shared" si="37"/>
        <v>#REF!</v>
      </c>
      <c r="R60" s="15" t="e">
        <f t="shared" si="37"/>
        <v>#REF!</v>
      </c>
    </row>
    <row r="61" spans="1:26" ht="19.5" thickBot="1" x14ac:dyDescent="0.45">
      <c r="E61" t="s">
        <v>77</v>
      </c>
      <c r="F61" s="21" t="s">
        <v>82</v>
      </c>
      <c r="G61" s="15" t="e">
        <f>G59+G60</f>
        <v>#REF!</v>
      </c>
      <c r="H61" s="15" t="e">
        <f t="shared" ref="H61:R61" si="38">H59+H60</f>
        <v>#REF!</v>
      </c>
      <c r="I61" s="15" t="e">
        <f t="shared" si="38"/>
        <v>#REF!</v>
      </c>
      <c r="J61" s="15" t="e">
        <f t="shared" si="38"/>
        <v>#REF!</v>
      </c>
      <c r="K61" s="15" t="e">
        <f t="shared" si="38"/>
        <v>#REF!</v>
      </c>
      <c r="L61" s="15" t="e">
        <f t="shared" si="38"/>
        <v>#REF!</v>
      </c>
      <c r="M61" s="15" t="e">
        <f t="shared" si="38"/>
        <v>#REF!</v>
      </c>
      <c r="N61" s="15" t="e">
        <f t="shared" si="38"/>
        <v>#REF!</v>
      </c>
      <c r="O61" s="15" t="e">
        <f t="shared" si="38"/>
        <v>#REF!</v>
      </c>
      <c r="P61" s="15" t="e">
        <f t="shared" si="38"/>
        <v>#REF!</v>
      </c>
      <c r="Q61" s="15" t="e">
        <f t="shared" si="38"/>
        <v>#REF!</v>
      </c>
      <c r="R61" s="15" t="e">
        <f t="shared" si="38"/>
        <v>#REF!</v>
      </c>
    </row>
    <row r="62" spans="1:26" x14ac:dyDescent="0.4">
      <c r="D62" t="s">
        <v>115</v>
      </c>
      <c r="E62" t="s">
        <v>78</v>
      </c>
      <c r="F62" s="20" t="s">
        <v>80</v>
      </c>
      <c r="G62" s="16" t="e">
        <f>$J$50/1000*($C$15^2*F$6+$C$16^2*F$7)</f>
        <v>#REF!</v>
      </c>
      <c r="H62" s="16" t="e">
        <f t="shared" ref="H62:R62" si="39">$J$50/1000*($C$15^2*G$6+$C$16^2*G$7)</f>
        <v>#REF!</v>
      </c>
      <c r="I62" s="16" t="e">
        <f t="shared" si="39"/>
        <v>#REF!</v>
      </c>
      <c r="J62" s="16" t="e">
        <f t="shared" si="39"/>
        <v>#REF!</v>
      </c>
      <c r="K62" s="16" t="e">
        <f t="shared" si="39"/>
        <v>#REF!</v>
      </c>
      <c r="L62" s="16" t="e">
        <f t="shared" si="39"/>
        <v>#REF!</v>
      </c>
      <c r="M62" s="16" t="e">
        <f t="shared" si="39"/>
        <v>#REF!</v>
      </c>
      <c r="N62" s="16" t="e">
        <f t="shared" si="39"/>
        <v>#REF!</v>
      </c>
      <c r="O62" s="16" t="e">
        <f t="shared" si="39"/>
        <v>#REF!</v>
      </c>
      <c r="P62" s="16" t="e">
        <f t="shared" si="39"/>
        <v>#REF!</v>
      </c>
      <c r="Q62" s="16" t="e">
        <f t="shared" si="39"/>
        <v>#REF!</v>
      </c>
      <c r="R62" s="16" t="e">
        <f t="shared" si="39"/>
        <v>#REF!</v>
      </c>
    </row>
    <row r="63" spans="1:26" x14ac:dyDescent="0.4">
      <c r="E63" t="s">
        <v>78</v>
      </c>
      <c r="F63" s="20" t="s">
        <v>81</v>
      </c>
      <c r="G63" s="15" t="e">
        <f>$J$51/1000*24*(F$4+F$5)</f>
        <v>#REF!</v>
      </c>
      <c r="H63" s="15" t="e">
        <f t="shared" ref="H63:R63" si="40">$J$51/1000*24*(G$4+G$5)</f>
        <v>#REF!</v>
      </c>
      <c r="I63" s="15" t="e">
        <f t="shared" si="40"/>
        <v>#REF!</v>
      </c>
      <c r="J63" s="15" t="e">
        <f t="shared" si="40"/>
        <v>#REF!</v>
      </c>
      <c r="K63" s="15" t="e">
        <f t="shared" si="40"/>
        <v>#REF!</v>
      </c>
      <c r="L63" s="15" t="e">
        <f t="shared" si="40"/>
        <v>#REF!</v>
      </c>
      <c r="M63" s="15" t="e">
        <f t="shared" si="40"/>
        <v>#REF!</v>
      </c>
      <c r="N63" s="15" t="e">
        <f t="shared" si="40"/>
        <v>#REF!</v>
      </c>
      <c r="O63" s="15" t="e">
        <f t="shared" si="40"/>
        <v>#REF!</v>
      </c>
      <c r="P63" s="15" t="e">
        <f t="shared" si="40"/>
        <v>#REF!</v>
      </c>
      <c r="Q63" s="15" t="e">
        <f t="shared" si="40"/>
        <v>#REF!</v>
      </c>
      <c r="R63" s="15" t="e">
        <f t="shared" si="40"/>
        <v>#REF!</v>
      </c>
    </row>
    <row r="64" spans="1:26" ht="19.5" thickBot="1" x14ac:dyDescent="0.45">
      <c r="E64" t="s">
        <v>78</v>
      </c>
      <c r="F64" s="21" t="s">
        <v>82</v>
      </c>
      <c r="G64" s="15" t="e">
        <f t="shared" ref="G64:R64" si="41">G62+G63</f>
        <v>#REF!</v>
      </c>
      <c r="H64" s="15" t="e">
        <f t="shared" si="41"/>
        <v>#REF!</v>
      </c>
      <c r="I64" s="15" t="e">
        <f t="shared" si="41"/>
        <v>#REF!</v>
      </c>
      <c r="J64" s="15" t="e">
        <f t="shared" si="41"/>
        <v>#REF!</v>
      </c>
      <c r="K64" s="15" t="e">
        <f t="shared" si="41"/>
        <v>#REF!</v>
      </c>
      <c r="L64" s="15" t="e">
        <f t="shared" si="41"/>
        <v>#REF!</v>
      </c>
      <c r="M64" s="15" t="e">
        <f t="shared" si="41"/>
        <v>#REF!</v>
      </c>
      <c r="N64" s="15" t="e">
        <f t="shared" si="41"/>
        <v>#REF!</v>
      </c>
      <c r="O64" s="15" t="e">
        <f t="shared" si="41"/>
        <v>#REF!</v>
      </c>
      <c r="P64" s="15" t="e">
        <f t="shared" si="41"/>
        <v>#REF!</v>
      </c>
      <c r="Q64" s="15" t="e">
        <f t="shared" si="41"/>
        <v>#REF!</v>
      </c>
      <c r="R64" s="15" t="e">
        <f t="shared" si="41"/>
        <v>#REF!</v>
      </c>
    </row>
    <row r="65" spans="4:18" x14ac:dyDescent="0.4">
      <c r="D65" t="s">
        <v>116</v>
      </c>
      <c r="E65" t="s">
        <v>94</v>
      </c>
      <c r="F65" s="20" t="s">
        <v>80</v>
      </c>
      <c r="G65" s="16" t="e">
        <f>$K$50/1000*($C$15^2*F$6+$C$16^2*F$7)</f>
        <v>#REF!</v>
      </c>
      <c r="H65" s="16" t="e">
        <f t="shared" ref="H65:R65" si="42">$K$50/1000*($C$15^2*G$6+$C$16^2*G$7)</f>
        <v>#REF!</v>
      </c>
      <c r="I65" s="16" t="e">
        <f t="shared" si="42"/>
        <v>#REF!</v>
      </c>
      <c r="J65" s="16" t="e">
        <f t="shared" si="42"/>
        <v>#REF!</v>
      </c>
      <c r="K65" s="16" t="e">
        <f t="shared" si="42"/>
        <v>#REF!</v>
      </c>
      <c r="L65" s="16" t="e">
        <f t="shared" si="42"/>
        <v>#REF!</v>
      </c>
      <c r="M65" s="16" t="e">
        <f t="shared" si="42"/>
        <v>#REF!</v>
      </c>
      <c r="N65" s="16" t="e">
        <f t="shared" si="42"/>
        <v>#REF!</v>
      </c>
      <c r="O65" s="16" t="e">
        <f t="shared" si="42"/>
        <v>#REF!</v>
      </c>
      <c r="P65" s="16" t="e">
        <f t="shared" si="42"/>
        <v>#REF!</v>
      </c>
      <c r="Q65" s="16" t="e">
        <f t="shared" si="42"/>
        <v>#REF!</v>
      </c>
      <c r="R65" s="16" t="e">
        <f t="shared" si="42"/>
        <v>#REF!</v>
      </c>
    </row>
    <row r="66" spans="4:18" x14ac:dyDescent="0.4">
      <c r="E66" t="s">
        <v>94</v>
      </c>
      <c r="F66" s="20" t="s">
        <v>81</v>
      </c>
      <c r="G66" s="15" t="e">
        <f>$K$51/1000*24*(F$4+F$5)</f>
        <v>#REF!</v>
      </c>
      <c r="H66" s="15" t="e">
        <f t="shared" ref="H66:R66" si="43">$K$51/1000*24*(G$4+G$5)</f>
        <v>#REF!</v>
      </c>
      <c r="I66" s="15" t="e">
        <f t="shared" si="43"/>
        <v>#REF!</v>
      </c>
      <c r="J66" s="15" t="e">
        <f t="shared" si="43"/>
        <v>#REF!</v>
      </c>
      <c r="K66" s="15" t="e">
        <f t="shared" si="43"/>
        <v>#REF!</v>
      </c>
      <c r="L66" s="15" t="e">
        <f t="shared" si="43"/>
        <v>#REF!</v>
      </c>
      <c r="M66" s="15" t="e">
        <f t="shared" si="43"/>
        <v>#REF!</v>
      </c>
      <c r="N66" s="15" t="e">
        <f t="shared" si="43"/>
        <v>#REF!</v>
      </c>
      <c r="O66" s="15" t="e">
        <f t="shared" si="43"/>
        <v>#REF!</v>
      </c>
      <c r="P66" s="15" t="e">
        <f t="shared" si="43"/>
        <v>#REF!</v>
      </c>
      <c r="Q66" s="15" t="e">
        <f t="shared" si="43"/>
        <v>#REF!</v>
      </c>
      <c r="R66" s="15" t="e">
        <f t="shared" si="43"/>
        <v>#REF!</v>
      </c>
    </row>
    <row r="67" spans="4:18" ht="19.5" thickBot="1" x14ac:dyDescent="0.45">
      <c r="E67" t="s">
        <v>94</v>
      </c>
      <c r="F67" s="21" t="s">
        <v>82</v>
      </c>
      <c r="G67" s="15" t="e">
        <f t="shared" ref="G67:R67" si="44">G65+G66</f>
        <v>#REF!</v>
      </c>
      <c r="H67" s="15" t="e">
        <f t="shared" si="44"/>
        <v>#REF!</v>
      </c>
      <c r="I67" s="15" t="e">
        <f t="shared" si="44"/>
        <v>#REF!</v>
      </c>
      <c r="J67" s="15" t="e">
        <f t="shared" si="44"/>
        <v>#REF!</v>
      </c>
      <c r="K67" s="15" t="e">
        <f t="shared" si="44"/>
        <v>#REF!</v>
      </c>
      <c r="L67" s="15" t="e">
        <f t="shared" si="44"/>
        <v>#REF!</v>
      </c>
      <c r="M67" s="15" t="e">
        <f t="shared" si="44"/>
        <v>#REF!</v>
      </c>
      <c r="N67" s="15" t="e">
        <f t="shared" si="44"/>
        <v>#REF!</v>
      </c>
      <c r="O67" s="15" t="e">
        <f t="shared" si="44"/>
        <v>#REF!</v>
      </c>
      <c r="P67" s="15" t="e">
        <f t="shared" si="44"/>
        <v>#REF!</v>
      </c>
      <c r="Q67" s="15" t="e">
        <f t="shared" si="44"/>
        <v>#REF!</v>
      </c>
      <c r="R67" s="15" t="e">
        <f t="shared" si="44"/>
        <v>#REF!</v>
      </c>
    </row>
    <row r="68" spans="4:18" x14ac:dyDescent="0.4">
      <c r="D68" t="s">
        <v>117</v>
      </c>
      <c r="E68" t="s">
        <v>95</v>
      </c>
      <c r="F68" s="20" t="s">
        <v>80</v>
      </c>
      <c r="G68" s="16" t="e">
        <f>$L$50/1000*($C$15^2*F$6+$C$16^2*F$7)</f>
        <v>#REF!</v>
      </c>
      <c r="H68" s="16" t="e">
        <f t="shared" ref="H68:R68" si="45">$L$50/1000*($C$15^2*G$6+$C$16^2*G$7)</f>
        <v>#REF!</v>
      </c>
      <c r="I68" s="16" t="e">
        <f t="shared" si="45"/>
        <v>#REF!</v>
      </c>
      <c r="J68" s="16" t="e">
        <f t="shared" si="45"/>
        <v>#REF!</v>
      </c>
      <c r="K68" s="16" t="e">
        <f t="shared" si="45"/>
        <v>#REF!</v>
      </c>
      <c r="L68" s="16" t="e">
        <f t="shared" si="45"/>
        <v>#REF!</v>
      </c>
      <c r="M68" s="16" t="e">
        <f t="shared" si="45"/>
        <v>#REF!</v>
      </c>
      <c r="N68" s="16" t="e">
        <f t="shared" si="45"/>
        <v>#REF!</v>
      </c>
      <c r="O68" s="16" t="e">
        <f t="shared" si="45"/>
        <v>#REF!</v>
      </c>
      <c r="P68" s="16" t="e">
        <f t="shared" si="45"/>
        <v>#REF!</v>
      </c>
      <c r="Q68" s="16" t="e">
        <f t="shared" si="45"/>
        <v>#REF!</v>
      </c>
      <c r="R68" s="16" t="e">
        <f t="shared" si="45"/>
        <v>#REF!</v>
      </c>
    </row>
    <row r="69" spans="4:18" x14ac:dyDescent="0.4">
      <c r="E69" t="s">
        <v>95</v>
      </c>
      <c r="F69" s="20" t="s">
        <v>81</v>
      </c>
      <c r="G69" s="15" t="e">
        <f>$L$51/1000*24*(F$4+F$5)</f>
        <v>#REF!</v>
      </c>
      <c r="H69" s="15" t="e">
        <f t="shared" ref="H69:R69" si="46">$L$51/1000*24*(G$4+G$5)</f>
        <v>#REF!</v>
      </c>
      <c r="I69" s="15" t="e">
        <f t="shared" si="46"/>
        <v>#REF!</v>
      </c>
      <c r="J69" s="15" t="e">
        <f t="shared" si="46"/>
        <v>#REF!</v>
      </c>
      <c r="K69" s="15" t="e">
        <f t="shared" si="46"/>
        <v>#REF!</v>
      </c>
      <c r="L69" s="15" t="e">
        <f t="shared" si="46"/>
        <v>#REF!</v>
      </c>
      <c r="M69" s="15" t="e">
        <f t="shared" si="46"/>
        <v>#REF!</v>
      </c>
      <c r="N69" s="15" t="e">
        <f t="shared" si="46"/>
        <v>#REF!</v>
      </c>
      <c r="O69" s="15" t="e">
        <f t="shared" si="46"/>
        <v>#REF!</v>
      </c>
      <c r="P69" s="15" t="e">
        <f t="shared" si="46"/>
        <v>#REF!</v>
      </c>
      <c r="Q69" s="15" t="e">
        <f t="shared" si="46"/>
        <v>#REF!</v>
      </c>
      <c r="R69" s="15" t="e">
        <f t="shared" si="46"/>
        <v>#REF!</v>
      </c>
    </row>
    <row r="70" spans="4:18" ht="19.5" thickBot="1" x14ac:dyDescent="0.45">
      <c r="E70" t="s">
        <v>95</v>
      </c>
      <c r="F70" s="21" t="s">
        <v>82</v>
      </c>
      <c r="G70" s="15" t="e">
        <f t="shared" ref="G70:R70" si="47">G68+G69</f>
        <v>#REF!</v>
      </c>
      <c r="H70" s="15" t="e">
        <f t="shared" si="47"/>
        <v>#REF!</v>
      </c>
      <c r="I70" s="15" t="e">
        <f t="shared" si="47"/>
        <v>#REF!</v>
      </c>
      <c r="J70" s="15" t="e">
        <f t="shared" si="47"/>
        <v>#REF!</v>
      </c>
      <c r="K70" s="15" t="e">
        <f t="shared" si="47"/>
        <v>#REF!</v>
      </c>
      <c r="L70" s="15" t="e">
        <f t="shared" si="47"/>
        <v>#REF!</v>
      </c>
      <c r="M70" s="15" t="e">
        <f t="shared" si="47"/>
        <v>#REF!</v>
      </c>
      <c r="N70" s="15" t="e">
        <f t="shared" si="47"/>
        <v>#REF!</v>
      </c>
      <c r="O70" s="15" t="e">
        <f t="shared" si="47"/>
        <v>#REF!</v>
      </c>
      <c r="P70" s="15" t="e">
        <f t="shared" si="47"/>
        <v>#REF!</v>
      </c>
      <c r="Q70" s="15" t="e">
        <f t="shared" si="47"/>
        <v>#REF!</v>
      </c>
      <c r="R70" s="15" t="e">
        <f t="shared" si="47"/>
        <v>#REF!</v>
      </c>
    </row>
    <row r="71" spans="4:18" x14ac:dyDescent="0.4">
      <c r="D71" t="s">
        <v>118</v>
      </c>
      <c r="E71" t="s">
        <v>96</v>
      </c>
      <c r="F71" s="20" t="s">
        <v>80</v>
      </c>
      <c r="G71" s="16" t="e">
        <f>$M$50/1000*($C$15^2*F$6+$C$16^2*F$7)</f>
        <v>#REF!</v>
      </c>
      <c r="H71" s="16" t="e">
        <f t="shared" ref="H71:R71" si="48">$M$50/1000*($C$15^2*G$6+$C$16^2*G$7)</f>
        <v>#REF!</v>
      </c>
      <c r="I71" s="16" t="e">
        <f t="shared" si="48"/>
        <v>#REF!</v>
      </c>
      <c r="J71" s="16" t="e">
        <f t="shared" si="48"/>
        <v>#REF!</v>
      </c>
      <c r="K71" s="16" t="e">
        <f t="shared" si="48"/>
        <v>#REF!</v>
      </c>
      <c r="L71" s="16" t="e">
        <f t="shared" si="48"/>
        <v>#REF!</v>
      </c>
      <c r="M71" s="16" t="e">
        <f t="shared" si="48"/>
        <v>#REF!</v>
      </c>
      <c r="N71" s="16" t="e">
        <f t="shared" si="48"/>
        <v>#REF!</v>
      </c>
      <c r="O71" s="16" t="e">
        <f t="shared" si="48"/>
        <v>#REF!</v>
      </c>
      <c r="P71" s="16" t="e">
        <f t="shared" si="48"/>
        <v>#REF!</v>
      </c>
      <c r="Q71" s="16" t="e">
        <f t="shared" si="48"/>
        <v>#REF!</v>
      </c>
      <c r="R71" s="16" t="e">
        <f t="shared" si="48"/>
        <v>#REF!</v>
      </c>
    </row>
    <row r="72" spans="4:18" x14ac:dyDescent="0.4">
      <c r="E72" t="s">
        <v>96</v>
      </c>
      <c r="F72" s="20" t="s">
        <v>81</v>
      </c>
      <c r="G72" s="15" t="e">
        <f>$M$51/1000*24*(F$4+F$5)</f>
        <v>#REF!</v>
      </c>
      <c r="H72" s="15" t="e">
        <f t="shared" ref="H72:R72" si="49">$M$51/1000*24*(G$4+G$5)</f>
        <v>#REF!</v>
      </c>
      <c r="I72" s="15" t="e">
        <f t="shared" si="49"/>
        <v>#REF!</v>
      </c>
      <c r="J72" s="15" t="e">
        <f t="shared" si="49"/>
        <v>#REF!</v>
      </c>
      <c r="K72" s="15" t="e">
        <f t="shared" si="49"/>
        <v>#REF!</v>
      </c>
      <c r="L72" s="15" t="e">
        <f t="shared" si="49"/>
        <v>#REF!</v>
      </c>
      <c r="M72" s="15" t="e">
        <f t="shared" si="49"/>
        <v>#REF!</v>
      </c>
      <c r="N72" s="15" t="e">
        <f t="shared" si="49"/>
        <v>#REF!</v>
      </c>
      <c r="O72" s="15" t="e">
        <f t="shared" si="49"/>
        <v>#REF!</v>
      </c>
      <c r="P72" s="15" t="e">
        <f t="shared" si="49"/>
        <v>#REF!</v>
      </c>
      <c r="Q72" s="15" t="e">
        <f t="shared" si="49"/>
        <v>#REF!</v>
      </c>
      <c r="R72" s="15" t="e">
        <f t="shared" si="49"/>
        <v>#REF!</v>
      </c>
    </row>
    <row r="73" spans="4:18" ht="19.5" thickBot="1" x14ac:dyDescent="0.45">
      <c r="E73" t="s">
        <v>96</v>
      </c>
      <c r="F73" s="21" t="s">
        <v>82</v>
      </c>
      <c r="G73" s="15" t="e">
        <f t="shared" ref="G73:R73" si="50">G71+G72</f>
        <v>#REF!</v>
      </c>
      <c r="H73" s="15" t="e">
        <f t="shared" si="50"/>
        <v>#REF!</v>
      </c>
      <c r="I73" s="15" t="e">
        <f t="shared" si="50"/>
        <v>#REF!</v>
      </c>
      <c r="J73" s="15" t="e">
        <f t="shared" si="50"/>
        <v>#REF!</v>
      </c>
      <c r="K73" s="15" t="e">
        <f t="shared" si="50"/>
        <v>#REF!</v>
      </c>
      <c r="L73" s="15" t="e">
        <f t="shared" si="50"/>
        <v>#REF!</v>
      </c>
      <c r="M73" s="15" t="e">
        <f t="shared" si="50"/>
        <v>#REF!</v>
      </c>
      <c r="N73" s="15" t="e">
        <f t="shared" si="50"/>
        <v>#REF!</v>
      </c>
      <c r="O73" s="15" t="e">
        <f t="shared" si="50"/>
        <v>#REF!</v>
      </c>
      <c r="P73" s="15" t="e">
        <f t="shared" si="50"/>
        <v>#REF!</v>
      </c>
      <c r="Q73" s="15" t="e">
        <f t="shared" si="50"/>
        <v>#REF!</v>
      </c>
      <c r="R73" s="15" t="e">
        <f t="shared" si="50"/>
        <v>#REF!</v>
      </c>
    </row>
    <row r="74" spans="4:18" x14ac:dyDescent="0.4">
      <c r="D74" t="s">
        <v>119</v>
      </c>
      <c r="E74" t="s">
        <v>97</v>
      </c>
      <c r="F74" s="20" t="s">
        <v>80</v>
      </c>
      <c r="G74" s="16" t="e">
        <f>$N$50/1000*($C$15^2*F$6+$C$16^2*F$7)</f>
        <v>#REF!</v>
      </c>
      <c r="H74" s="16" t="e">
        <f t="shared" ref="H74:R74" si="51">$N$50/1000*($C$15^2*G$6+$C$16^2*G$7)</f>
        <v>#REF!</v>
      </c>
      <c r="I74" s="16" t="e">
        <f t="shared" si="51"/>
        <v>#REF!</v>
      </c>
      <c r="J74" s="16" t="e">
        <f t="shared" si="51"/>
        <v>#REF!</v>
      </c>
      <c r="K74" s="16" t="e">
        <f t="shared" si="51"/>
        <v>#REF!</v>
      </c>
      <c r="L74" s="16" t="e">
        <f t="shared" si="51"/>
        <v>#REF!</v>
      </c>
      <c r="M74" s="16" t="e">
        <f t="shared" si="51"/>
        <v>#REF!</v>
      </c>
      <c r="N74" s="16" t="e">
        <f t="shared" si="51"/>
        <v>#REF!</v>
      </c>
      <c r="O74" s="16" t="e">
        <f t="shared" si="51"/>
        <v>#REF!</v>
      </c>
      <c r="P74" s="16" t="e">
        <f t="shared" si="51"/>
        <v>#REF!</v>
      </c>
      <c r="Q74" s="16" t="e">
        <f t="shared" si="51"/>
        <v>#REF!</v>
      </c>
      <c r="R74" s="16" t="e">
        <f t="shared" si="51"/>
        <v>#REF!</v>
      </c>
    </row>
    <row r="75" spans="4:18" x14ac:dyDescent="0.4">
      <c r="E75" t="s">
        <v>97</v>
      </c>
      <c r="F75" s="20" t="s">
        <v>81</v>
      </c>
      <c r="G75" s="15" t="e">
        <f>$N$51/1000*24*(F$4+F$5)</f>
        <v>#REF!</v>
      </c>
      <c r="H75" s="15" t="e">
        <f t="shared" ref="H75:R75" si="52">$N$51/1000*24*(G$4+G$5)</f>
        <v>#REF!</v>
      </c>
      <c r="I75" s="15" t="e">
        <f t="shared" si="52"/>
        <v>#REF!</v>
      </c>
      <c r="J75" s="15" t="e">
        <f t="shared" si="52"/>
        <v>#REF!</v>
      </c>
      <c r="K75" s="15" t="e">
        <f t="shared" si="52"/>
        <v>#REF!</v>
      </c>
      <c r="L75" s="15" t="e">
        <f t="shared" si="52"/>
        <v>#REF!</v>
      </c>
      <c r="M75" s="15" t="e">
        <f t="shared" si="52"/>
        <v>#REF!</v>
      </c>
      <c r="N75" s="15" t="e">
        <f t="shared" si="52"/>
        <v>#REF!</v>
      </c>
      <c r="O75" s="15" t="e">
        <f t="shared" si="52"/>
        <v>#REF!</v>
      </c>
      <c r="P75" s="15" t="e">
        <f t="shared" si="52"/>
        <v>#REF!</v>
      </c>
      <c r="Q75" s="15" t="e">
        <f t="shared" si="52"/>
        <v>#REF!</v>
      </c>
      <c r="R75" s="15" t="e">
        <f t="shared" si="52"/>
        <v>#REF!</v>
      </c>
    </row>
    <row r="76" spans="4:18" ht="19.5" thickBot="1" x14ac:dyDescent="0.45">
      <c r="E76" t="s">
        <v>97</v>
      </c>
      <c r="F76" s="21" t="s">
        <v>82</v>
      </c>
      <c r="G76" s="15" t="e">
        <f t="shared" ref="G76:R76" si="53">G74+G75</f>
        <v>#REF!</v>
      </c>
      <c r="H76" s="15" t="e">
        <f t="shared" si="53"/>
        <v>#REF!</v>
      </c>
      <c r="I76" s="15" t="e">
        <f t="shared" si="53"/>
        <v>#REF!</v>
      </c>
      <c r="J76" s="15" t="e">
        <f t="shared" si="53"/>
        <v>#REF!</v>
      </c>
      <c r="K76" s="15" t="e">
        <f t="shared" si="53"/>
        <v>#REF!</v>
      </c>
      <c r="L76" s="15" t="e">
        <f t="shared" si="53"/>
        <v>#REF!</v>
      </c>
      <c r="M76" s="15" t="e">
        <f t="shared" si="53"/>
        <v>#REF!</v>
      </c>
      <c r="N76" s="15" t="e">
        <f t="shared" si="53"/>
        <v>#REF!</v>
      </c>
      <c r="O76" s="15" t="e">
        <f t="shared" si="53"/>
        <v>#REF!</v>
      </c>
      <c r="P76" s="15" t="e">
        <f t="shared" si="53"/>
        <v>#REF!</v>
      </c>
      <c r="Q76" s="15" t="e">
        <f t="shared" si="53"/>
        <v>#REF!</v>
      </c>
      <c r="R76" s="15" t="e">
        <f t="shared" si="53"/>
        <v>#REF!</v>
      </c>
    </row>
    <row r="77" spans="4:18" x14ac:dyDescent="0.4">
      <c r="D77" t="s">
        <v>120</v>
      </c>
      <c r="E77" t="s">
        <v>98</v>
      </c>
      <c r="F77" s="20" t="s">
        <v>80</v>
      </c>
      <c r="G77" s="16" t="e">
        <f>$O$50/1000*($C$15^2*F$6+$C$16^2*F$7)</f>
        <v>#REF!</v>
      </c>
      <c r="H77" s="16" t="e">
        <f t="shared" ref="H77:R77" si="54">$O$50/1000*($C$15^2*G$6+$C$16^2*G$7)</f>
        <v>#REF!</v>
      </c>
      <c r="I77" s="16" t="e">
        <f t="shared" si="54"/>
        <v>#REF!</v>
      </c>
      <c r="J77" s="16" t="e">
        <f t="shared" si="54"/>
        <v>#REF!</v>
      </c>
      <c r="K77" s="16" t="e">
        <f t="shared" si="54"/>
        <v>#REF!</v>
      </c>
      <c r="L77" s="16" t="e">
        <f t="shared" si="54"/>
        <v>#REF!</v>
      </c>
      <c r="M77" s="16" t="e">
        <f t="shared" si="54"/>
        <v>#REF!</v>
      </c>
      <c r="N77" s="16" t="e">
        <f t="shared" si="54"/>
        <v>#REF!</v>
      </c>
      <c r="O77" s="16" t="e">
        <f t="shared" si="54"/>
        <v>#REF!</v>
      </c>
      <c r="P77" s="16" t="e">
        <f t="shared" si="54"/>
        <v>#REF!</v>
      </c>
      <c r="Q77" s="16" t="e">
        <f t="shared" si="54"/>
        <v>#REF!</v>
      </c>
      <c r="R77" s="16" t="e">
        <f t="shared" si="54"/>
        <v>#REF!</v>
      </c>
    </row>
    <row r="78" spans="4:18" x14ac:dyDescent="0.4">
      <c r="E78" t="s">
        <v>98</v>
      </c>
      <c r="F78" s="20" t="s">
        <v>81</v>
      </c>
      <c r="G78" s="15" t="e">
        <f>$O$51/1000*24*(F$4+F$5)</f>
        <v>#REF!</v>
      </c>
      <c r="H78" s="15" t="e">
        <f t="shared" ref="H78:R78" si="55">$O$51/1000*24*(G$4+G$5)</f>
        <v>#REF!</v>
      </c>
      <c r="I78" s="15" t="e">
        <f t="shared" si="55"/>
        <v>#REF!</v>
      </c>
      <c r="J78" s="15" t="e">
        <f t="shared" si="55"/>
        <v>#REF!</v>
      </c>
      <c r="K78" s="15" t="e">
        <f t="shared" si="55"/>
        <v>#REF!</v>
      </c>
      <c r="L78" s="15" t="e">
        <f t="shared" si="55"/>
        <v>#REF!</v>
      </c>
      <c r="M78" s="15" t="e">
        <f t="shared" si="55"/>
        <v>#REF!</v>
      </c>
      <c r="N78" s="15" t="e">
        <f t="shared" si="55"/>
        <v>#REF!</v>
      </c>
      <c r="O78" s="15" t="e">
        <f t="shared" si="55"/>
        <v>#REF!</v>
      </c>
      <c r="P78" s="15" t="e">
        <f t="shared" si="55"/>
        <v>#REF!</v>
      </c>
      <c r="Q78" s="15" t="e">
        <f t="shared" si="55"/>
        <v>#REF!</v>
      </c>
      <c r="R78" s="15" t="e">
        <f t="shared" si="55"/>
        <v>#REF!</v>
      </c>
    </row>
    <row r="79" spans="4:18" ht="19.5" thickBot="1" x14ac:dyDescent="0.45">
      <c r="E79" t="s">
        <v>98</v>
      </c>
      <c r="F79" s="21" t="s">
        <v>82</v>
      </c>
      <c r="G79" s="15" t="e">
        <f t="shared" ref="G79:R79" si="56">G77+G78</f>
        <v>#REF!</v>
      </c>
      <c r="H79" s="15" t="e">
        <f t="shared" si="56"/>
        <v>#REF!</v>
      </c>
      <c r="I79" s="15" t="e">
        <f t="shared" si="56"/>
        <v>#REF!</v>
      </c>
      <c r="J79" s="15" t="e">
        <f t="shared" si="56"/>
        <v>#REF!</v>
      </c>
      <c r="K79" s="15" t="e">
        <f t="shared" si="56"/>
        <v>#REF!</v>
      </c>
      <c r="L79" s="15" t="e">
        <f t="shared" si="56"/>
        <v>#REF!</v>
      </c>
      <c r="M79" s="15" t="e">
        <f t="shared" si="56"/>
        <v>#REF!</v>
      </c>
      <c r="N79" s="15" t="e">
        <f t="shared" si="56"/>
        <v>#REF!</v>
      </c>
      <c r="O79" s="15" t="e">
        <f t="shared" si="56"/>
        <v>#REF!</v>
      </c>
      <c r="P79" s="15" t="e">
        <f t="shared" si="56"/>
        <v>#REF!</v>
      </c>
      <c r="Q79" s="15" t="e">
        <f t="shared" si="56"/>
        <v>#REF!</v>
      </c>
      <c r="R79" s="15" t="e">
        <f t="shared" si="56"/>
        <v>#REF!</v>
      </c>
    </row>
    <row r="80" spans="4:18" x14ac:dyDescent="0.4">
      <c r="D80" t="s">
        <v>121</v>
      </c>
      <c r="E80" t="s">
        <v>99</v>
      </c>
      <c r="F80" s="20" t="s">
        <v>80</v>
      </c>
      <c r="G80" s="16" t="e">
        <f>$P$50/1000*($C$15^2*F$6+$C$16^2*F$7)</f>
        <v>#REF!</v>
      </c>
      <c r="H80" s="16" t="e">
        <f t="shared" ref="H80:R80" si="57">$P$50/1000*($C$15^2*G$6+$C$16^2*G$7)</f>
        <v>#REF!</v>
      </c>
      <c r="I80" s="16" t="e">
        <f t="shared" si="57"/>
        <v>#REF!</v>
      </c>
      <c r="J80" s="16" t="e">
        <f t="shared" si="57"/>
        <v>#REF!</v>
      </c>
      <c r="K80" s="16" t="e">
        <f t="shared" si="57"/>
        <v>#REF!</v>
      </c>
      <c r="L80" s="16" t="e">
        <f t="shared" si="57"/>
        <v>#REF!</v>
      </c>
      <c r="M80" s="16" t="e">
        <f t="shared" si="57"/>
        <v>#REF!</v>
      </c>
      <c r="N80" s="16" t="e">
        <f t="shared" si="57"/>
        <v>#REF!</v>
      </c>
      <c r="O80" s="16" t="e">
        <f t="shared" si="57"/>
        <v>#REF!</v>
      </c>
      <c r="P80" s="16" t="e">
        <f t="shared" si="57"/>
        <v>#REF!</v>
      </c>
      <c r="Q80" s="16" t="e">
        <f t="shared" si="57"/>
        <v>#REF!</v>
      </c>
      <c r="R80" s="16" t="e">
        <f t="shared" si="57"/>
        <v>#REF!</v>
      </c>
    </row>
    <row r="81" spans="4:18" x14ac:dyDescent="0.4">
      <c r="E81" t="s">
        <v>99</v>
      </c>
      <c r="F81" s="20" t="s">
        <v>81</v>
      </c>
      <c r="G81" s="15" t="e">
        <f>$P$51/1000*24*(F$4+F$5)</f>
        <v>#REF!</v>
      </c>
      <c r="H81" s="15" t="e">
        <f t="shared" ref="H81:R81" si="58">$P$51/1000*24*(G$4+G$5)</f>
        <v>#REF!</v>
      </c>
      <c r="I81" s="15" t="e">
        <f t="shared" si="58"/>
        <v>#REF!</v>
      </c>
      <c r="J81" s="15" t="e">
        <f t="shared" si="58"/>
        <v>#REF!</v>
      </c>
      <c r="K81" s="15" t="e">
        <f t="shared" si="58"/>
        <v>#REF!</v>
      </c>
      <c r="L81" s="15" t="e">
        <f t="shared" si="58"/>
        <v>#REF!</v>
      </c>
      <c r="M81" s="15" t="e">
        <f t="shared" si="58"/>
        <v>#REF!</v>
      </c>
      <c r="N81" s="15" t="e">
        <f t="shared" si="58"/>
        <v>#REF!</v>
      </c>
      <c r="O81" s="15" t="e">
        <f t="shared" si="58"/>
        <v>#REF!</v>
      </c>
      <c r="P81" s="15" t="e">
        <f t="shared" si="58"/>
        <v>#REF!</v>
      </c>
      <c r="Q81" s="15" t="e">
        <f t="shared" si="58"/>
        <v>#REF!</v>
      </c>
      <c r="R81" s="15" t="e">
        <f t="shared" si="58"/>
        <v>#REF!</v>
      </c>
    </row>
    <row r="82" spans="4:18" ht="19.5" thickBot="1" x14ac:dyDescent="0.45">
      <c r="E82" t="s">
        <v>99</v>
      </c>
      <c r="F82" s="21" t="s">
        <v>82</v>
      </c>
      <c r="G82" s="15" t="e">
        <f t="shared" ref="G82:R82" si="59">G80+G81</f>
        <v>#REF!</v>
      </c>
      <c r="H82" s="15" t="e">
        <f t="shared" si="59"/>
        <v>#REF!</v>
      </c>
      <c r="I82" s="15" t="e">
        <f t="shared" si="59"/>
        <v>#REF!</v>
      </c>
      <c r="J82" s="15" t="e">
        <f t="shared" si="59"/>
        <v>#REF!</v>
      </c>
      <c r="K82" s="15" t="e">
        <f t="shared" si="59"/>
        <v>#REF!</v>
      </c>
      <c r="L82" s="15" t="e">
        <f t="shared" si="59"/>
        <v>#REF!</v>
      </c>
      <c r="M82" s="15" t="e">
        <f t="shared" si="59"/>
        <v>#REF!</v>
      </c>
      <c r="N82" s="15" t="e">
        <f t="shared" si="59"/>
        <v>#REF!</v>
      </c>
      <c r="O82" s="15" t="e">
        <f t="shared" si="59"/>
        <v>#REF!</v>
      </c>
      <c r="P82" s="15" t="e">
        <f t="shared" si="59"/>
        <v>#REF!</v>
      </c>
      <c r="Q82" s="15" t="e">
        <f t="shared" si="59"/>
        <v>#REF!</v>
      </c>
      <c r="R82" s="15" t="e">
        <f t="shared" si="59"/>
        <v>#REF!</v>
      </c>
    </row>
    <row r="83" spans="4:18" x14ac:dyDescent="0.4">
      <c r="D83" t="s">
        <v>122</v>
      </c>
      <c r="E83" t="s">
        <v>100</v>
      </c>
      <c r="F83" s="20" t="s">
        <v>80</v>
      </c>
      <c r="G83" s="16" t="e">
        <f>$Q$50/1000*($C$15^2*F$6+$C$16^2*F$7)</f>
        <v>#REF!</v>
      </c>
      <c r="H83" s="16" t="e">
        <f t="shared" ref="H83:R83" si="60">$Q$50/1000*($C$15^2*G$6+$C$16^2*G$7)</f>
        <v>#REF!</v>
      </c>
      <c r="I83" s="16" t="e">
        <f t="shared" si="60"/>
        <v>#REF!</v>
      </c>
      <c r="J83" s="16" t="e">
        <f t="shared" si="60"/>
        <v>#REF!</v>
      </c>
      <c r="K83" s="16" t="e">
        <f t="shared" si="60"/>
        <v>#REF!</v>
      </c>
      <c r="L83" s="16" t="e">
        <f t="shared" si="60"/>
        <v>#REF!</v>
      </c>
      <c r="M83" s="16" t="e">
        <f t="shared" si="60"/>
        <v>#REF!</v>
      </c>
      <c r="N83" s="16" t="e">
        <f t="shared" si="60"/>
        <v>#REF!</v>
      </c>
      <c r="O83" s="16" t="e">
        <f t="shared" si="60"/>
        <v>#REF!</v>
      </c>
      <c r="P83" s="16" t="e">
        <f t="shared" si="60"/>
        <v>#REF!</v>
      </c>
      <c r="Q83" s="16" t="e">
        <f t="shared" si="60"/>
        <v>#REF!</v>
      </c>
      <c r="R83" s="16" t="e">
        <f t="shared" si="60"/>
        <v>#REF!</v>
      </c>
    </row>
    <row r="84" spans="4:18" x14ac:dyDescent="0.4">
      <c r="E84" t="s">
        <v>100</v>
      </c>
      <c r="F84" s="20" t="s">
        <v>81</v>
      </c>
      <c r="G84" s="15" t="e">
        <f>$Q$51/1000*24*(F$4+F$5)</f>
        <v>#REF!</v>
      </c>
      <c r="H84" s="15" t="e">
        <f t="shared" ref="H84:R84" si="61">$Q$51/1000*24*(G$4+G$5)</f>
        <v>#REF!</v>
      </c>
      <c r="I84" s="15" t="e">
        <f t="shared" si="61"/>
        <v>#REF!</v>
      </c>
      <c r="J84" s="15" t="e">
        <f t="shared" si="61"/>
        <v>#REF!</v>
      </c>
      <c r="K84" s="15" t="e">
        <f t="shared" si="61"/>
        <v>#REF!</v>
      </c>
      <c r="L84" s="15" t="e">
        <f t="shared" si="61"/>
        <v>#REF!</v>
      </c>
      <c r="M84" s="15" t="e">
        <f t="shared" si="61"/>
        <v>#REF!</v>
      </c>
      <c r="N84" s="15" t="e">
        <f t="shared" si="61"/>
        <v>#REF!</v>
      </c>
      <c r="O84" s="15" t="e">
        <f t="shared" si="61"/>
        <v>#REF!</v>
      </c>
      <c r="P84" s="15" t="e">
        <f t="shared" si="61"/>
        <v>#REF!</v>
      </c>
      <c r="Q84" s="15" t="e">
        <f t="shared" si="61"/>
        <v>#REF!</v>
      </c>
      <c r="R84" s="15" t="e">
        <f t="shared" si="61"/>
        <v>#REF!</v>
      </c>
    </row>
    <row r="85" spans="4:18" ht="19.5" thickBot="1" x14ac:dyDescent="0.45">
      <c r="E85" t="s">
        <v>100</v>
      </c>
      <c r="F85" s="21" t="s">
        <v>82</v>
      </c>
      <c r="G85" s="15" t="e">
        <f t="shared" ref="G85:R85" si="62">G83+G84</f>
        <v>#REF!</v>
      </c>
      <c r="H85" s="15" t="e">
        <f t="shared" si="62"/>
        <v>#REF!</v>
      </c>
      <c r="I85" s="15" t="e">
        <f t="shared" si="62"/>
        <v>#REF!</v>
      </c>
      <c r="J85" s="15" t="e">
        <f t="shared" si="62"/>
        <v>#REF!</v>
      </c>
      <c r="K85" s="15" t="e">
        <f t="shared" si="62"/>
        <v>#REF!</v>
      </c>
      <c r="L85" s="15" t="e">
        <f t="shared" si="62"/>
        <v>#REF!</v>
      </c>
      <c r="M85" s="15" t="e">
        <f t="shared" si="62"/>
        <v>#REF!</v>
      </c>
      <c r="N85" s="15" t="e">
        <f t="shared" si="62"/>
        <v>#REF!</v>
      </c>
      <c r="O85" s="15" t="e">
        <f t="shared" si="62"/>
        <v>#REF!</v>
      </c>
      <c r="P85" s="15" t="e">
        <f t="shared" si="62"/>
        <v>#REF!</v>
      </c>
      <c r="Q85" s="15" t="e">
        <f t="shared" si="62"/>
        <v>#REF!</v>
      </c>
      <c r="R85" s="15" t="e">
        <f t="shared" si="62"/>
        <v>#REF!</v>
      </c>
    </row>
    <row r="86" spans="4:18" x14ac:dyDescent="0.4">
      <c r="D86" t="s">
        <v>123</v>
      </c>
      <c r="E86" t="s">
        <v>101</v>
      </c>
      <c r="F86" s="20" t="s">
        <v>80</v>
      </c>
      <c r="G86" s="16" t="e">
        <f>$R$50/1000*($C$15^2*F$6+$C$16^2*F$7)</f>
        <v>#REF!</v>
      </c>
      <c r="H86" s="16" t="e">
        <f t="shared" ref="H86:R86" si="63">$R$50/1000*($C$15^2*G$6+$C$16^2*G$7)</f>
        <v>#REF!</v>
      </c>
      <c r="I86" s="16" t="e">
        <f t="shared" si="63"/>
        <v>#REF!</v>
      </c>
      <c r="J86" s="16" t="e">
        <f t="shared" si="63"/>
        <v>#REF!</v>
      </c>
      <c r="K86" s="16" t="e">
        <f t="shared" si="63"/>
        <v>#REF!</v>
      </c>
      <c r="L86" s="16" t="e">
        <f t="shared" si="63"/>
        <v>#REF!</v>
      </c>
      <c r="M86" s="16" t="e">
        <f t="shared" si="63"/>
        <v>#REF!</v>
      </c>
      <c r="N86" s="16" t="e">
        <f t="shared" si="63"/>
        <v>#REF!</v>
      </c>
      <c r="O86" s="16" t="e">
        <f t="shared" si="63"/>
        <v>#REF!</v>
      </c>
      <c r="P86" s="16" t="e">
        <f t="shared" si="63"/>
        <v>#REF!</v>
      </c>
      <c r="Q86" s="16" t="e">
        <f t="shared" si="63"/>
        <v>#REF!</v>
      </c>
      <c r="R86" s="16" t="e">
        <f t="shared" si="63"/>
        <v>#REF!</v>
      </c>
    </row>
    <row r="87" spans="4:18" x14ac:dyDescent="0.4">
      <c r="E87" t="s">
        <v>101</v>
      </c>
      <c r="F87" s="20" t="s">
        <v>81</v>
      </c>
      <c r="G87" s="15" t="e">
        <f>$R$51/1000*24*(F$4+F$5)</f>
        <v>#REF!</v>
      </c>
      <c r="H87" s="15" t="e">
        <f t="shared" ref="H87:R87" si="64">$R$51/1000*24*(G$4+G$5)</f>
        <v>#REF!</v>
      </c>
      <c r="I87" s="15" t="e">
        <f t="shared" si="64"/>
        <v>#REF!</v>
      </c>
      <c r="J87" s="15" t="e">
        <f t="shared" si="64"/>
        <v>#REF!</v>
      </c>
      <c r="K87" s="15" t="e">
        <f t="shared" si="64"/>
        <v>#REF!</v>
      </c>
      <c r="L87" s="15" t="e">
        <f t="shared" si="64"/>
        <v>#REF!</v>
      </c>
      <c r="M87" s="15" t="e">
        <f t="shared" si="64"/>
        <v>#REF!</v>
      </c>
      <c r="N87" s="15" t="e">
        <f t="shared" si="64"/>
        <v>#REF!</v>
      </c>
      <c r="O87" s="15" t="e">
        <f t="shared" si="64"/>
        <v>#REF!</v>
      </c>
      <c r="P87" s="15" t="e">
        <f t="shared" si="64"/>
        <v>#REF!</v>
      </c>
      <c r="Q87" s="15" t="e">
        <f t="shared" si="64"/>
        <v>#REF!</v>
      </c>
      <c r="R87" s="15" t="e">
        <f t="shared" si="64"/>
        <v>#REF!</v>
      </c>
    </row>
    <row r="88" spans="4:18" ht="19.5" thickBot="1" x14ac:dyDescent="0.45">
      <c r="E88" t="s">
        <v>101</v>
      </c>
      <c r="F88" s="21" t="s">
        <v>82</v>
      </c>
      <c r="G88" s="15" t="e">
        <f t="shared" ref="G88:R88" si="65">G86+G87</f>
        <v>#REF!</v>
      </c>
      <c r="H88" s="15" t="e">
        <f t="shared" si="65"/>
        <v>#REF!</v>
      </c>
      <c r="I88" s="15" t="e">
        <f t="shared" si="65"/>
        <v>#REF!</v>
      </c>
      <c r="J88" s="15" t="e">
        <f t="shared" si="65"/>
        <v>#REF!</v>
      </c>
      <c r="K88" s="15" t="e">
        <f t="shared" si="65"/>
        <v>#REF!</v>
      </c>
      <c r="L88" s="15" t="e">
        <f t="shared" si="65"/>
        <v>#REF!</v>
      </c>
      <c r="M88" s="15" t="e">
        <f t="shared" si="65"/>
        <v>#REF!</v>
      </c>
      <c r="N88" s="15" t="e">
        <f t="shared" si="65"/>
        <v>#REF!</v>
      </c>
      <c r="O88" s="15" t="e">
        <f t="shared" si="65"/>
        <v>#REF!</v>
      </c>
      <c r="P88" s="15" t="e">
        <f t="shared" si="65"/>
        <v>#REF!</v>
      </c>
      <c r="Q88" s="15" t="e">
        <f t="shared" si="65"/>
        <v>#REF!</v>
      </c>
      <c r="R88" s="15" t="e">
        <f t="shared" si="65"/>
        <v>#REF!</v>
      </c>
    </row>
    <row r="89" spans="4:18" x14ac:dyDescent="0.4">
      <c r="D89" t="s">
        <v>124</v>
      </c>
      <c r="E89" t="s">
        <v>102</v>
      </c>
      <c r="F89" s="20" t="s">
        <v>80</v>
      </c>
      <c r="G89" s="16" t="e">
        <f>$S$50/1000*($C$15^2*F$6+$C$16^2*F$7)</f>
        <v>#REF!</v>
      </c>
      <c r="H89" s="16" t="e">
        <f t="shared" ref="H89:R89" si="66">$S$50/1000*($C$15^2*G$6+$C$16^2*G$7)</f>
        <v>#REF!</v>
      </c>
      <c r="I89" s="16" t="e">
        <f t="shared" si="66"/>
        <v>#REF!</v>
      </c>
      <c r="J89" s="16" t="e">
        <f t="shared" si="66"/>
        <v>#REF!</v>
      </c>
      <c r="K89" s="16" t="e">
        <f t="shared" si="66"/>
        <v>#REF!</v>
      </c>
      <c r="L89" s="16" t="e">
        <f t="shared" si="66"/>
        <v>#REF!</v>
      </c>
      <c r="M89" s="16" t="e">
        <f t="shared" si="66"/>
        <v>#REF!</v>
      </c>
      <c r="N89" s="16" t="e">
        <f t="shared" si="66"/>
        <v>#REF!</v>
      </c>
      <c r="O89" s="16" t="e">
        <f t="shared" si="66"/>
        <v>#REF!</v>
      </c>
      <c r="P89" s="16" t="e">
        <f t="shared" si="66"/>
        <v>#REF!</v>
      </c>
      <c r="Q89" s="16" t="e">
        <f t="shared" si="66"/>
        <v>#REF!</v>
      </c>
      <c r="R89" s="16" t="e">
        <f t="shared" si="66"/>
        <v>#REF!</v>
      </c>
    </row>
    <row r="90" spans="4:18" x14ac:dyDescent="0.4">
      <c r="E90" t="s">
        <v>102</v>
      </c>
      <c r="F90" s="20" t="s">
        <v>81</v>
      </c>
      <c r="G90" s="15" t="e">
        <f>$S$51/1000*24*(F$4+F$5)</f>
        <v>#REF!</v>
      </c>
      <c r="H90" s="15" t="e">
        <f t="shared" ref="H90:R90" si="67">$S$51/1000*24*(G$4+G$5)</f>
        <v>#REF!</v>
      </c>
      <c r="I90" s="15" t="e">
        <f t="shared" si="67"/>
        <v>#REF!</v>
      </c>
      <c r="J90" s="15" t="e">
        <f t="shared" si="67"/>
        <v>#REF!</v>
      </c>
      <c r="K90" s="15" t="e">
        <f t="shared" si="67"/>
        <v>#REF!</v>
      </c>
      <c r="L90" s="15" t="e">
        <f t="shared" si="67"/>
        <v>#REF!</v>
      </c>
      <c r="M90" s="15" t="e">
        <f t="shared" si="67"/>
        <v>#REF!</v>
      </c>
      <c r="N90" s="15" t="e">
        <f t="shared" si="67"/>
        <v>#REF!</v>
      </c>
      <c r="O90" s="15" t="e">
        <f t="shared" si="67"/>
        <v>#REF!</v>
      </c>
      <c r="P90" s="15" t="e">
        <f t="shared" si="67"/>
        <v>#REF!</v>
      </c>
      <c r="Q90" s="15" t="e">
        <f t="shared" si="67"/>
        <v>#REF!</v>
      </c>
      <c r="R90" s="15" t="e">
        <f t="shared" si="67"/>
        <v>#REF!</v>
      </c>
    </row>
    <row r="91" spans="4:18" ht="19.5" thickBot="1" x14ac:dyDescent="0.45">
      <c r="E91" t="s">
        <v>102</v>
      </c>
      <c r="F91" s="21" t="s">
        <v>82</v>
      </c>
      <c r="G91" s="15" t="e">
        <f t="shared" ref="G91:R91" si="68">G89+G90</f>
        <v>#REF!</v>
      </c>
      <c r="H91" s="15" t="e">
        <f t="shared" si="68"/>
        <v>#REF!</v>
      </c>
      <c r="I91" s="15" t="e">
        <f t="shared" si="68"/>
        <v>#REF!</v>
      </c>
      <c r="J91" s="15" t="e">
        <f t="shared" si="68"/>
        <v>#REF!</v>
      </c>
      <c r="K91" s="15" t="e">
        <f t="shared" si="68"/>
        <v>#REF!</v>
      </c>
      <c r="L91" s="15" t="e">
        <f t="shared" si="68"/>
        <v>#REF!</v>
      </c>
      <c r="M91" s="15" t="e">
        <f t="shared" si="68"/>
        <v>#REF!</v>
      </c>
      <c r="N91" s="15" t="e">
        <f t="shared" si="68"/>
        <v>#REF!</v>
      </c>
      <c r="O91" s="15" t="e">
        <f t="shared" si="68"/>
        <v>#REF!</v>
      </c>
      <c r="P91" s="15" t="e">
        <f t="shared" si="68"/>
        <v>#REF!</v>
      </c>
      <c r="Q91" s="15" t="e">
        <f t="shared" si="68"/>
        <v>#REF!</v>
      </c>
      <c r="R91" s="15" t="e">
        <f t="shared" si="68"/>
        <v>#REF!</v>
      </c>
    </row>
    <row r="92" spans="4:18" x14ac:dyDescent="0.4">
      <c r="D92" t="s">
        <v>125</v>
      </c>
      <c r="E92" t="s">
        <v>103</v>
      </c>
      <c r="F92" s="20" t="s">
        <v>80</v>
      </c>
      <c r="G92" s="16" t="e">
        <f>$T$50/1000*($C$15^2*F$6+$C$16^2*F$7)</f>
        <v>#REF!</v>
      </c>
      <c r="H92" s="16" t="e">
        <f t="shared" ref="H92:R92" si="69">$T$50/1000*($C$15^2*G$6+$C$16^2*G$7)</f>
        <v>#REF!</v>
      </c>
      <c r="I92" s="16" t="e">
        <f t="shared" si="69"/>
        <v>#REF!</v>
      </c>
      <c r="J92" s="16" t="e">
        <f t="shared" si="69"/>
        <v>#REF!</v>
      </c>
      <c r="K92" s="16" t="e">
        <f t="shared" si="69"/>
        <v>#REF!</v>
      </c>
      <c r="L92" s="16" t="e">
        <f t="shared" si="69"/>
        <v>#REF!</v>
      </c>
      <c r="M92" s="16" t="e">
        <f t="shared" si="69"/>
        <v>#REF!</v>
      </c>
      <c r="N92" s="16" t="e">
        <f t="shared" si="69"/>
        <v>#REF!</v>
      </c>
      <c r="O92" s="16" t="e">
        <f t="shared" si="69"/>
        <v>#REF!</v>
      </c>
      <c r="P92" s="16" t="e">
        <f t="shared" si="69"/>
        <v>#REF!</v>
      </c>
      <c r="Q92" s="16" t="e">
        <f t="shared" si="69"/>
        <v>#REF!</v>
      </c>
      <c r="R92" s="16" t="e">
        <f t="shared" si="69"/>
        <v>#REF!</v>
      </c>
    </row>
    <row r="93" spans="4:18" x14ac:dyDescent="0.4">
      <c r="E93" t="s">
        <v>103</v>
      </c>
      <c r="F93" s="20" t="s">
        <v>81</v>
      </c>
      <c r="G93" s="15" t="e">
        <f>$T$51/1000*24*(F$4+F$5)</f>
        <v>#REF!</v>
      </c>
      <c r="H93" s="15" t="e">
        <f t="shared" ref="H93:R93" si="70">$T$51/1000*24*(G$4+G$5)</f>
        <v>#REF!</v>
      </c>
      <c r="I93" s="15" t="e">
        <f t="shared" si="70"/>
        <v>#REF!</v>
      </c>
      <c r="J93" s="15" t="e">
        <f t="shared" si="70"/>
        <v>#REF!</v>
      </c>
      <c r="K93" s="15" t="e">
        <f t="shared" si="70"/>
        <v>#REF!</v>
      </c>
      <c r="L93" s="15" t="e">
        <f t="shared" si="70"/>
        <v>#REF!</v>
      </c>
      <c r="M93" s="15" t="e">
        <f t="shared" si="70"/>
        <v>#REF!</v>
      </c>
      <c r="N93" s="15" t="e">
        <f t="shared" si="70"/>
        <v>#REF!</v>
      </c>
      <c r="O93" s="15" t="e">
        <f t="shared" si="70"/>
        <v>#REF!</v>
      </c>
      <c r="P93" s="15" t="e">
        <f t="shared" si="70"/>
        <v>#REF!</v>
      </c>
      <c r="Q93" s="15" t="e">
        <f t="shared" si="70"/>
        <v>#REF!</v>
      </c>
      <c r="R93" s="15" t="e">
        <f t="shared" si="70"/>
        <v>#REF!</v>
      </c>
    </row>
    <row r="94" spans="4:18" ht="19.5" thickBot="1" x14ac:dyDescent="0.45">
      <c r="E94" t="s">
        <v>103</v>
      </c>
      <c r="F94" s="21" t="s">
        <v>82</v>
      </c>
      <c r="G94" s="15" t="e">
        <f t="shared" ref="G94:R94" si="71">G92+G93</f>
        <v>#REF!</v>
      </c>
      <c r="H94" s="15" t="e">
        <f t="shared" si="71"/>
        <v>#REF!</v>
      </c>
      <c r="I94" s="15" t="e">
        <f t="shared" si="71"/>
        <v>#REF!</v>
      </c>
      <c r="J94" s="15" t="e">
        <f t="shared" si="71"/>
        <v>#REF!</v>
      </c>
      <c r="K94" s="15" t="e">
        <f t="shared" si="71"/>
        <v>#REF!</v>
      </c>
      <c r="L94" s="15" t="e">
        <f t="shared" si="71"/>
        <v>#REF!</v>
      </c>
      <c r="M94" s="15" t="e">
        <f t="shared" si="71"/>
        <v>#REF!</v>
      </c>
      <c r="N94" s="15" t="e">
        <f t="shared" si="71"/>
        <v>#REF!</v>
      </c>
      <c r="O94" s="15" t="e">
        <f t="shared" si="71"/>
        <v>#REF!</v>
      </c>
      <c r="P94" s="15" t="e">
        <f t="shared" si="71"/>
        <v>#REF!</v>
      </c>
      <c r="Q94" s="15" t="e">
        <f t="shared" si="71"/>
        <v>#REF!</v>
      </c>
      <c r="R94" s="15" t="e">
        <f t="shared" si="71"/>
        <v>#REF!</v>
      </c>
    </row>
    <row r="95" spans="4:18" x14ac:dyDescent="0.4">
      <c r="D95" t="s">
        <v>126</v>
      </c>
      <c r="E95" t="s">
        <v>104</v>
      </c>
      <c r="F95" s="20" t="s">
        <v>80</v>
      </c>
      <c r="G95" s="16" t="e">
        <f>$U$50/1000*($C$15^2*F$6+$C$16^2*F$7)</f>
        <v>#REF!</v>
      </c>
      <c r="H95" s="16" t="e">
        <f t="shared" ref="H95:R95" si="72">$U$50/1000*($C$15^2*G$6+$C$16^2*G$7)</f>
        <v>#REF!</v>
      </c>
      <c r="I95" s="16" t="e">
        <f t="shared" si="72"/>
        <v>#REF!</v>
      </c>
      <c r="J95" s="16" t="e">
        <f t="shared" si="72"/>
        <v>#REF!</v>
      </c>
      <c r="K95" s="16" t="e">
        <f t="shared" si="72"/>
        <v>#REF!</v>
      </c>
      <c r="L95" s="16" t="e">
        <f t="shared" si="72"/>
        <v>#REF!</v>
      </c>
      <c r="M95" s="16" t="e">
        <f t="shared" si="72"/>
        <v>#REF!</v>
      </c>
      <c r="N95" s="16" t="e">
        <f t="shared" si="72"/>
        <v>#REF!</v>
      </c>
      <c r="O95" s="16" t="e">
        <f t="shared" si="72"/>
        <v>#REF!</v>
      </c>
      <c r="P95" s="16" t="e">
        <f t="shared" si="72"/>
        <v>#REF!</v>
      </c>
      <c r="Q95" s="16" t="e">
        <f t="shared" si="72"/>
        <v>#REF!</v>
      </c>
      <c r="R95" s="16" t="e">
        <f t="shared" si="72"/>
        <v>#REF!</v>
      </c>
    </row>
    <row r="96" spans="4:18" x14ac:dyDescent="0.4">
      <c r="E96" t="s">
        <v>104</v>
      </c>
      <c r="F96" s="20" t="s">
        <v>81</v>
      </c>
      <c r="G96" s="15" t="e">
        <f>$U$51/1000*24*(F$4+F$5)</f>
        <v>#REF!</v>
      </c>
      <c r="H96" s="15" t="e">
        <f t="shared" ref="H96:R96" si="73">$U$51/1000*24*(G$4+G$5)</f>
        <v>#REF!</v>
      </c>
      <c r="I96" s="15" t="e">
        <f t="shared" si="73"/>
        <v>#REF!</v>
      </c>
      <c r="J96" s="15" t="e">
        <f t="shared" si="73"/>
        <v>#REF!</v>
      </c>
      <c r="K96" s="15" t="e">
        <f t="shared" si="73"/>
        <v>#REF!</v>
      </c>
      <c r="L96" s="15" t="e">
        <f t="shared" si="73"/>
        <v>#REF!</v>
      </c>
      <c r="M96" s="15" t="e">
        <f t="shared" si="73"/>
        <v>#REF!</v>
      </c>
      <c r="N96" s="15" t="e">
        <f t="shared" si="73"/>
        <v>#REF!</v>
      </c>
      <c r="O96" s="15" t="e">
        <f t="shared" si="73"/>
        <v>#REF!</v>
      </c>
      <c r="P96" s="15" t="e">
        <f t="shared" si="73"/>
        <v>#REF!</v>
      </c>
      <c r="Q96" s="15" t="e">
        <f t="shared" si="73"/>
        <v>#REF!</v>
      </c>
      <c r="R96" s="15" t="e">
        <f t="shared" si="73"/>
        <v>#REF!</v>
      </c>
    </row>
    <row r="97" spans="4:18" ht="19.5" thickBot="1" x14ac:dyDescent="0.45">
      <c r="E97" t="s">
        <v>104</v>
      </c>
      <c r="F97" s="21" t="s">
        <v>82</v>
      </c>
      <c r="G97" s="15" t="e">
        <f t="shared" ref="G97:R97" si="74">G95+G96</f>
        <v>#REF!</v>
      </c>
      <c r="H97" s="15" t="e">
        <f t="shared" si="74"/>
        <v>#REF!</v>
      </c>
      <c r="I97" s="15" t="e">
        <f t="shared" si="74"/>
        <v>#REF!</v>
      </c>
      <c r="J97" s="15" t="e">
        <f t="shared" si="74"/>
        <v>#REF!</v>
      </c>
      <c r="K97" s="15" t="e">
        <f t="shared" si="74"/>
        <v>#REF!</v>
      </c>
      <c r="L97" s="15" t="e">
        <f t="shared" si="74"/>
        <v>#REF!</v>
      </c>
      <c r="M97" s="15" t="e">
        <f t="shared" si="74"/>
        <v>#REF!</v>
      </c>
      <c r="N97" s="15" t="e">
        <f t="shared" si="74"/>
        <v>#REF!</v>
      </c>
      <c r="O97" s="15" t="e">
        <f t="shared" si="74"/>
        <v>#REF!</v>
      </c>
      <c r="P97" s="15" t="e">
        <f t="shared" si="74"/>
        <v>#REF!</v>
      </c>
      <c r="Q97" s="15" t="e">
        <f t="shared" si="74"/>
        <v>#REF!</v>
      </c>
      <c r="R97" s="15" t="e">
        <f t="shared" si="74"/>
        <v>#REF!</v>
      </c>
    </row>
    <row r="98" spans="4:18" x14ac:dyDescent="0.4">
      <c r="D98" t="s">
        <v>127</v>
      </c>
      <c r="E98" t="s">
        <v>105</v>
      </c>
      <c r="F98" s="20" t="s">
        <v>80</v>
      </c>
      <c r="G98" s="16" t="e">
        <f>$V$50/1000*($C$15^2*F$6+$C$16^2*F$7)</f>
        <v>#REF!</v>
      </c>
      <c r="H98" s="16" t="e">
        <f t="shared" ref="H98:R98" si="75">$V$50/1000*($C$15^2*G$6+$C$16^2*G$7)</f>
        <v>#REF!</v>
      </c>
      <c r="I98" s="16" t="e">
        <f t="shared" si="75"/>
        <v>#REF!</v>
      </c>
      <c r="J98" s="16" t="e">
        <f t="shared" si="75"/>
        <v>#REF!</v>
      </c>
      <c r="K98" s="16" t="e">
        <f t="shared" si="75"/>
        <v>#REF!</v>
      </c>
      <c r="L98" s="16" t="e">
        <f t="shared" si="75"/>
        <v>#REF!</v>
      </c>
      <c r="M98" s="16" t="e">
        <f t="shared" si="75"/>
        <v>#REF!</v>
      </c>
      <c r="N98" s="16" t="e">
        <f t="shared" si="75"/>
        <v>#REF!</v>
      </c>
      <c r="O98" s="16" t="e">
        <f t="shared" si="75"/>
        <v>#REF!</v>
      </c>
      <c r="P98" s="16" t="e">
        <f t="shared" si="75"/>
        <v>#REF!</v>
      </c>
      <c r="Q98" s="16" t="e">
        <f t="shared" si="75"/>
        <v>#REF!</v>
      </c>
      <c r="R98" s="16" t="e">
        <f t="shared" si="75"/>
        <v>#REF!</v>
      </c>
    </row>
    <row r="99" spans="4:18" x14ac:dyDescent="0.4">
      <c r="E99" t="s">
        <v>105</v>
      </c>
      <c r="F99" s="20" t="s">
        <v>81</v>
      </c>
      <c r="G99" s="15" t="e">
        <f>$V$51/1000*24*(F$4+F$5)</f>
        <v>#REF!</v>
      </c>
      <c r="H99" s="15" t="e">
        <f t="shared" ref="H99:R99" si="76">$V$51/1000*24*(G$4+G$5)</f>
        <v>#REF!</v>
      </c>
      <c r="I99" s="15" t="e">
        <f t="shared" si="76"/>
        <v>#REF!</v>
      </c>
      <c r="J99" s="15" t="e">
        <f t="shared" si="76"/>
        <v>#REF!</v>
      </c>
      <c r="K99" s="15" t="e">
        <f t="shared" si="76"/>
        <v>#REF!</v>
      </c>
      <c r="L99" s="15" t="e">
        <f t="shared" si="76"/>
        <v>#REF!</v>
      </c>
      <c r="M99" s="15" t="e">
        <f t="shared" si="76"/>
        <v>#REF!</v>
      </c>
      <c r="N99" s="15" t="e">
        <f t="shared" si="76"/>
        <v>#REF!</v>
      </c>
      <c r="O99" s="15" t="e">
        <f t="shared" si="76"/>
        <v>#REF!</v>
      </c>
      <c r="P99" s="15" t="e">
        <f t="shared" si="76"/>
        <v>#REF!</v>
      </c>
      <c r="Q99" s="15" t="e">
        <f t="shared" si="76"/>
        <v>#REF!</v>
      </c>
      <c r="R99" s="15" t="e">
        <f t="shared" si="76"/>
        <v>#REF!</v>
      </c>
    </row>
    <row r="100" spans="4:18" ht="19.5" thickBot="1" x14ac:dyDescent="0.45">
      <c r="E100" t="s">
        <v>105</v>
      </c>
      <c r="F100" s="21" t="s">
        <v>82</v>
      </c>
      <c r="G100" s="15" t="e">
        <f t="shared" ref="G100:R100" si="77">G98+G99</f>
        <v>#REF!</v>
      </c>
      <c r="H100" s="15" t="e">
        <f t="shared" si="77"/>
        <v>#REF!</v>
      </c>
      <c r="I100" s="15" t="e">
        <f t="shared" si="77"/>
        <v>#REF!</v>
      </c>
      <c r="J100" s="15" t="e">
        <f t="shared" si="77"/>
        <v>#REF!</v>
      </c>
      <c r="K100" s="15" t="e">
        <f t="shared" si="77"/>
        <v>#REF!</v>
      </c>
      <c r="L100" s="15" t="e">
        <f t="shared" si="77"/>
        <v>#REF!</v>
      </c>
      <c r="M100" s="15" t="e">
        <f t="shared" si="77"/>
        <v>#REF!</v>
      </c>
      <c r="N100" s="15" t="e">
        <f t="shared" si="77"/>
        <v>#REF!</v>
      </c>
      <c r="O100" s="15" t="e">
        <f t="shared" si="77"/>
        <v>#REF!</v>
      </c>
      <c r="P100" s="15" t="e">
        <f t="shared" si="77"/>
        <v>#REF!</v>
      </c>
      <c r="Q100" s="15" t="e">
        <f t="shared" si="77"/>
        <v>#REF!</v>
      </c>
      <c r="R100" s="15" t="e">
        <f t="shared" si="77"/>
        <v>#REF!</v>
      </c>
    </row>
    <row r="101" spans="4:18" x14ac:dyDescent="0.4">
      <c r="D101" t="s">
        <v>128</v>
      </c>
      <c r="E101" t="s">
        <v>106</v>
      </c>
      <c r="F101" s="20" t="s">
        <v>80</v>
      </c>
      <c r="G101" s="16" t="e">
        <f>$W$50/1000*($C$15^2*F$6+$C$16^2*F$7)</f>
        <v>#REF!</v>
      </c>
      <c r="H101" s="16" t="e">
        <f t="shared" ref="H101:R101" si="78">$W$50/1000*($C$15^2*G$6+$C$16^2*G$7)</f>
        <v>#REF!</v>
      </c>
      <c r="I101" s="16" t="e">
        <f t="shared" si="78"/>
        <v>#REF!</v>
      </c>
      <c r="J101" s="16" t="e">
        <f t="shared" si="78"/>
        <v>#REF!</v>
      </c>
      <c r="K101" s="16" t="e">
        <f t="shared" si="78"/>
        <v>#REF!</v>
      </c>
      <c r="L101" s="16" t="e">
        <f t="shared" si="78"/>
        <v>#REF!</v>
      </c>
      <c r="M101" s="16" t="e">
        <f t="shared" si="78"/>
        <v>#REF!</v>
      </c>
      <c r="N101" s="16" t="e">
        <f t="shared" si="78"/>
        <v>#REF!</v>
      </c>
      <c r="O101" s="16" t="e">
        <f t="shared" si="78"/>
        <v>#REF!</v>
      </c>
      <c r="P101" s="16" t="e">
        <f t="shared" si="78"/>
        <v>#REF!</v>
      </c>
      <c r="Q101" s="16" t="e">
        <f t="shared" si="78"/>
        <v>#REF!</v>
      </c>
      <c r="R101" s="16" t="e">
        <f t="shared" si="78"/>
        <v>#REF!</v>
      </c>
    </row>
    <row r="102" spans="4:18" x14ac:dyDescent="0.4">
      <c r="E102" t="s">
        <v>106</v>
      </c>
      <c r="F102" s="20" t="s">
        <v>81</v>
      </c>
      <c r="G102" s="15" t="e">
        <f>$W$51/1000*24*(F$4+F$5)</f>
        <v>#REF!</v>
      </c>
      <c r="H102" s="15" t="e">
        <f t="shared" ref="H102:R102" si="79">$W$51/1000*24*(G$4+G$5)</f>
        <v>#REF!</v>
      </c>
      <c r="I102" s="15" t="e">
        <f t="shared" si="79"/>
        <v>#REF!</v>
      </c>
      <c r="J102" s="15" t="e">
        <f t="shared" si="79"/>
        <v>#REF!</v>
      </c>
      <c r="K102" s="15" t="e">
        <f t="shared" si="79"/>
        <v>#REF!</v>
      </c>
      <c r="L102" s="15" t="e">
        <f t="shared" si="79"/>
        <v>#REF!</v>
      </c>
      <c r="M102" s="15" t="e">
        <f t="shared" si="79"/>
        <v>#REF!</v>
      </c>
      <c r="N102" s="15" t="e">
        <f t="shared" si="79"/>
        <v>#REF!</v>
      </c>
      <c r="O102" s="15" t="e">
        <f t="shared" si="79"/>
        <v>#REF!</v>
      </c>
      <c r="P102" s="15" t="e">
        <f t="shared" si="79"/>
        <v>#REF!</v>
      </c>
      <c r="Q102" s="15" t="e">
        <f t="shared" si="79"/>
        <v>#REF!</v>
      </c>
      <c r="R102" s="15" t="e">
        <f t="shared" si="79"/>
        <v>#REF!</v>
      </c>
    </row>
    <row r="103" spans="4:18" ht="19.5" thickBot="1" x14ac:dyDescent="0.45">
      <c r="E103" t="s">
        <v>106</v>
      </c>
      <c r="F103" s="21" t="s">
        <v>82</v>
      </c>
      <c r="G103" s="15" t="e">
        <f t="shared" ref="G103:R103" si="80">G101+G102</f>
        <v>#REF!</v>
      </c>
      <c r="H103" s="15" t="e">
        <f t="shared" si="80"/>
        <v>#REF!</v>
      </c>
      <c r="I103" s="15" t="e">
        <f t="shared" si="80"/>
        <v>#REF!</v>
      </c>
      <c r="J103" s="15" t="e">
        <f t="shared" si="80"/>
        <v>#REF!</v>
      </c>
      <c r="K103" s="15" t="e">
        <f t="shared" si="80"/>
        <v>#REF!</v>
      </c>
      <c r="L103" s="15" t="e">
        <f t="shared" si="80"/>
        <v>#REF!</v>
      </c>
      <c r="M103" s="15" t="e">
        <f t="shared" si="80"/>
        <v>#REF!</v>
      </c>
      <c r="N103" s="15" t="e">
        <f t="shared" si="80"/>
        <v>#REF!</v>
      </c>
      <c r="O103" s="15" t="e">
        <f t="shared" si="80"/>
        <v>#REF!</v>
      </c>
      <c r="P103" s="15" t="e">
        <f t="shared" si="80"/>
        <v>#REF!</v>
      </c>
      <c r="Q103" s="15" t="e">
        <f t="shared" si="80"/>
        <v>#REF!</v>
      </c>
      <c r="R103" s="15" t="e">
        <f t="shared" si="80"/>
        <v>#REF!</v>
      </c>
    </row>
    <row r="104" spans="4:18" x14ac:dyDescent="0.4">
      <c r="D104" t="s">
        <v>129</v>
      </c>
      <c r="E104" t="s">
        <v>107</v>
      </c>
      <c r="F104" s="20" t="s">
        <v>80</v>
      </c>
      <c r="G104" s="16" t="e">
        <f>$X$50/1000*($C$15^2*F$6+$C$16^2*F$7)</f>
        <v>#REF!</v>
      </c>
      <c r="H104" s="16" t="e">
        <f t="shared" ref="H104:R104" si="81">$X$50/1000*($C$15^2*G$6+$C$16^2*G$7)</f>
        <v>#REF!</v>
      </c>
      <c r="I104" s="16" t="e">
        <f t="shared" si="81"/>
        <v>#REF!</v>
      </c>
      <c r="J104" s="16" t="e">
        <f t="shared" si="81"/>
        <v>#REF!</v>
      </c>
      <c r="K104" s="16" t="e">
        <f t="shared" si="81"/>
        <v>#REF!</v>
      </c>
      <c r="L104" s="16" t="e">
        <f t="shared" si="81"/>
        <v>#REF!</v>
      </c>
      <c r="M104" s="16" t="e">
        <f t="shared" si="81"/>
        <v>#REF!</v>
      </c>
      <c r="N104" s="16" t="e">
        <f t="shared" si="81"/>
        <v>#REF!</v>
      </c>
      <c r="O104" s="16" t="e">
        <f t="shared" si="81"/>
        <v>#REF!</v>
      </c>
      <c r="P104" s="16" t="e">
        <f t="shared" si="81"/>
        <v>#REF!</v>
      </c>
      <c r="Q104" s="16" t="e">
        <f t="shared" si="81"/>
        <v>#REF!</v>
      </c>
      <c r="R104" s="16" t="e">
        <f t="shared" si="81"/>
        <v>#REF!</v>
      </c>
    </row>
    <row r="105" spans="4:18" x14ac:dyDescent="0.4">
      <c r="E105" t="s">
        <v>107</v>
      </c>
      <c r="F105" s="20" t="s">
        <v>81</v>
      </c>
      <c r="G105" s="15" t="e">
        <f>$X$51/1000*24*(F$4+F$5)</f>
        <v>#REF!</v>
      </c>
      <c r="H105" s="15" t="e">
        <f t="shared" ref="H105:R105" si="82">$X$51/1000*24*(G$4+G$5)</f>
        <v>#REF!</v>
      </c>
      <c r="I105" s="15" t="e">
        <f t="shared" si="82"/>
        <v>#REF!</v>
      </c>
      <c r="J105" s="15" t="e">
        <f t="shared" si="82"/>
        <v>#REF!</v>
      </c>
      <c r="K105" s="15" t="e">
        <f t="shared" si="82"/>
        <v>#REF!</v>
      </c>
      <c r="L105" s="15" t="e">
        <f t="shared" si="82"/>
        <v>#REF!</v>
      </c>
      <c r="M105" s="15" t="e">
        <f t="shared" si="82"/>
        <v>#REF!</v>
      </c>
      <c r="N105" s="15" t="e">
        <f t="shared" si="82"/>
        <v>#REF!</v>
      </c>
      <c r="O105" s="15" t="e">
        <f t="shared" si="82"/>
        <v>#REF!</v>
      </c>
      <c r="P105" s="15" t="e">
        <f t="shared" si="82"/>
        <v>#REF!</v>
      </c>
      <c r="Q105" s="15" t="e">
        <f t="shared" si="82"/>
        <v>#REF!</v>
      </c>
      <c r="R105" s="15" t="e">
        <f t="shared" si="82"/>
        <v>#REF!</v>
      </c>
    </row>
    <row r="106" spans="4:18" ht="19.5" thickBot="1" x14ac:dyDescent="0.45">
      <c r="E106" t="s">
        <v>107</v>
      </c>
      <c r="F106" s="21" t="s">
        <v>82</v>
      </c>
      <c r="G106" s="15" t="e">
        <f t="shared" ref="G106:R106" si="83">G104+G105</f>
        <v>#REF!</v>
      </c>
      <c r="H106" s="15" t="e">
        <f t="shared" si="83"/>
        <v>#REF!</v>
      </c>
      <c r="I106" s="15" t="e">
        <f t="shared" si="83"/>
        <v>#REF!</v>
      </c>
      <c r="J106" s="15" t="e">
        <f t="shared" si="83"/>
        <v>#REF!</v>
      </c>
      <c r="K106" s="15" t="e">
        <f t="shared" si="83"/>
        <v>#REF!</v>
      </c>
      <c r="L106" s="15" t="e">
        <f t="shared" si="83"/>
        <v>#REF!</v>
      </c>
      <c r="M106" s="15" t="e">
        <f t="shared" si="83"/>
        <v>#REF!</v>
      </c>
      <c r="N106" s="15" t="e">
        <f t="shared" si="83"/>
        <v>#REF!</v>
      </c>
      <c r="O106" s="15" t="e">
        <f t="shared" si="83"/>
        <v>#REF!</v>
      </c>
      <c r="P106" s="15" t="e">
        <f t="shared" si="83"/>
        <v>#REF!</v>
      </c>
      <c r="Q106" s="15" t="e">
        <f t="shared" si="83"/>
        <v>#REF!</v>
      </c>
      <c r="R106" s="15" t="e">
        <f t="shared" si="83"/>
        <v>#REF!</v>
      </c>
    </row>
    <row r="107" spans="4:18" x14ac:dyDescent="0.4">
      <c r="D107" t="s">
        <v>130</v>
      </c>
      <c r="E107" t="s">
        <v>108</v>
      </c>
      <c r="F107" s="20" t="s">
        <v>80</v>
      </c>
      <c r="G107" s="16" t="e">
        <f>$Y$50/1000*($C$15^2*F$6+$C$16^2*F$7)</f>
        <v>#REF!</v>
      </c>
      <c r="H107" s="16" t="e">
        <f t="shared" ref="H107:R107" si="84">$Y$50/1000*($C$15^2*G$6+$C$16^2*G$7)</f>
        <v>#REF!</v>
      </c>
      <c r="I107" s="16" t="e">
        <f t="shared" si="84"/>
        <v>#REF!</v>
      </c>
      <c r="J107" s="16" t="e">
        <f t="shared" si="84"/>
        <v>#REF!</v>
      </c>
      <c r="K107" s="16" t="e">
        <f t="shared" si="84"/>
        <v>#REF!</v>
      </c>
      <c r="L107" s="16" t="e">
        <f t="shared" si="84"/>
        <v>#REF!</v>
      </c>
      <c r="M107" s="16" t="e">
        <f t="shared" si="84"/>
        <v>#REF!</v>
      </c>
      <c r="N107" s="16" t="e">
        <f t="shared" si="84"/>
        <v>#REF!</v>
      </c>
      <c r="O107" s="16" t="e">
        <f t="shared" si="84"/>
        <v>#REF!</v>
      </c>
      <c r="P107" s="16" t="e">
        <f t="shared" si="84"/>
        <v>#REF!</v>
      </c>
      <c r="Q107" s="16" t="e">
        <f t="shared" si="84"/>
        <v>#REF!</v>
      </c>
      <c r="R107" s="16" t="e">
        <f t="shared" si="84"/>
        <v>#REF!</v>
      </c>
    </row>
    <row r="108" spans="4:18" x14ac:dyDescent="0.4">
      <c r="E108" t="s">
        <v>108</v>
      </c>
      <c r="F108" s="20" t="s">
        <v>81</v>
      </c>
      <c r="G108" s="15" t="e">
        <f>$Y$51/1000*24*(F$4+F$5)</f>
        <v>#REF!</v>
      </c>
      <c r="H108" s="15" t="e">
        <f t="shared" ref="H108:R108" si="85">$Y$51/1000*24*(G$4+G$5)</f>
        <v>#REF!</v>
      </c>
      <c r="I108" s="15" t="e">
        <f t="shared" si="85"/>
        <v>#REF!</v>
      </c>
      <c r="J108" s="15" t="e">
        <f t="shared" si="85"/>
        <v>#REF!</v>
      </c>
      <c r="K108" s="15" t="e">
        <f t="shared" si="85"/>
        <v>#REF!</v>
      </c>
      <c r="L108" s="15" t="e">
        <f t="shared" si="85"/>
        <v>#REF!</v>
      </c>
      <c r="M108" s="15" t="e">
        <f t="shared" si="85"/>
        <v>#REF!</v>
      </c>
      <c r="N108" s="15" t="e">
        <f t="shared" si="85"/>
        <v>#REF!</v>
      </c>
      <c r="O108" s="15" t="e">
        <f t="shared" si="85"/>
        <v>#REF!</v>
      </c>
      <c r="P108" s="15" t="e">
        <f t="shared" si="85"/>
        <v>#REF!</v>
      </c>
      <c r="Q108" s="15" t="e">
        <f t="shared" si="85"/>
        <v>#REF!</v>
      </c>
      <c r="R108" s="15" t="e">
        <f t="shared" si="85"/>
        <v>#REF!</v>
      </c>
    </row>
    <row r="109" spans="4:18" ht="19.5" thickBot="1" x14ac:dyDescent="0.45">
      <c r="E109" t="s">
        <v>108</v>
      </c>
      <c r="F109" s="21" t="s">
        <v>82</v>
      </c>
      <c r="G109" s="15" t="e">
        <f t="shared" ref="G109:R109" si="86">G107+G108</f>
        <v>#REF!</v>
      </c>
      <c r="H109" s="15" t="e">
        <f t="shared" si="86"/>
        <v>#REF!</v>
      </c>
      <c r="I109" s="15" t="e">
        <f t="shared" si="86"/>
        <v>#REF!</v>
      </c>
      <c r="J109" s="15" t="e">
        <f t="shared" si="86"/>
        <v>#REF!</v>
      </c>
      <c r="K109" s="15" t="e">
        <f t="shared" si="86"/>
        <v>#REF!</v>
      </c>
      <c r="L109" s="15" t="e">
        <f t="shared" si="86"/>
        <v>#REF!</v>
      </c>
      <c r="M109" s="15" t="e">
        <f t="shared" si="86"/>
        <v>#REF!</v>
      </c>
      <c r="N109" s="15" t="e">
        <f t="shared" si="86"/>
        <v>#REF!</v>
      </c>
      <c r="O109" s="15" t="e">
        <f t="shared" si="86"/>
        <v>#REF!</v>
      </c>
      <c r="P109" s="15" t="e">
        <f t="shared" si="86"/>
        <v>#REF!</v>
      </c>
      <c r="Q109" s="15" t="e">
        <f t="shared" si="86"/>
        <v>#REF!</v>
      </c>
      <c r="R109" s="15" t="e">
        <f t="shared" si="86"/>
        <v>#REF!</v>
      </c>
    </row>
    <row r="110" spans="4:18" x14ac:dyDescent="0.4">
      <c r="D110" t="s">
        <v>131</v>
      </c>
      <c r="E110" t="s">
        <v>109</v>
      </c>
      <c r="F110" s="20" t="s">
        <v>80</v>
      </c>
      <c r="G110" s="16" t="e">
        <f>$Z$50/1000*($C$15^2*F$6+$C$16^2*F$7)</f>
        <v>#REF!</v>
      </c>
      <c r="H110" s="16" t="e">
        <f t="shared" ref="H110:R110" si="87">$Z$50/1000*($C$15^2*G$6+$C$16^2*G$7)</f>
        <v>#REF!</v>
      </c>
      <c r="I110" s="16" t="e">
        <f t="shared" si="87"/>
        <v>#REF!</v>
      </c>
      <c r="J110" s="16" t="e">
        <f t="shared" si="87"/>
        <v>#REF!</v>
      </c>
      <c r="K110" s="16" t="e">
        <f t="shared" si="87"/>
        <v>#REF!</v>
      </c>
      <c r="L110" s="16" t="e">
        <f t="shared" si="87"/>
        <v>#REF!</v>
      </c>
      <c r="M110" s="16" t="e">
        <f t="shared" si="87"/>
        <v>#REF!</v>
      </c>
      <c r="N110" s="16" t="e">
        <f t="shared" si="87"/>
        <v>#REF!</v>
      </c>
      <c r="O110" s="16" t="e">
        <f t="shared" si="87"/>
        <v>#REF!</v>
      </c>
      <c r="P110" s="16" t="e">
        <f t="shared" si="87"/>
        <v>#REF!</v>
      </c>
      <c r="Q110" s="16" t="e">
        <f t="shared" si="87"/>
        <v>#REF!</v>
      </c>
      <c r="R110" s="16" t="e">
        <f t="shared" si="87"/>
        <v>#REF!</v>
      </c>
    </row>
    <row r="111" spans="4:18" x14ac:dyDescent="0.4">
      <c r="E111" t="s">
        <v>109</v>
      </c>
      <c r="F111" s="20" t="s">
        <v>81</v>
      </c>
      <c r="G111" s="15" t="e">
        <f>$Z$51/1000*24*(F$4+F$5)</f>
        <v>#REF!</v>
      </c>
      <c r="H111" s="15" t="e">
        <f t="shared" ref="H111:R111" si="88">$Z$51/1000*24*(G$4+G$5)</f>
        <v>#REF!</v>
      </c>
      <c r="I111" s="15" t="e">
        <f t="shared" si="88"/>
        <v>#REF!</v>
      </c>
      <c r="J111" s="15" t="e">
        <f t="shared" si="88"/>
        <v>#REF!</v>
      </c>
      <c r="K111" s="15" t="e">
        <f t="shared" si="88"/>
        <v>#REF!</v>
      </c>
      <c r="L111" s="15" t="e">
        <f t="shared" si="88"/>
        <v>#REF!</v>
      </c>
      <c r="M111" s="15" t="e">
        <f t="shared" si="88"/>
        <v>#REF!</v>
      </c>
      <c r="N111" s="15" t="e">
        <f t="shared" si="88"/>
        <v>#REF!</v>
      </c>
      <c r="O111" s="15" t="e">
        <f t="shared" si="88"/>
        <v>#REF!</v>
      </c>
      <c r="P111" s="15" t="e">
        <f t="shared" si="88"/>
        <v>#REF!</v>
      </c>
      <c r="Q111" s="15" t="e">
        <f t="shared" si="88"/>
        <v>#REF!</v>
      </c>
      <c r="R111" s="15" t="e">
        <f t="shared" si="88"/>
        <v>#REF!</v>
      </c>
    </row>
    <row r="112" spans="4:18" x14ac:dyDescent="0.4">
      <c r="E112" t="s">
        <v>109</v>
      </c>
      <c r="F112" s="21" t="s">
        <v>82</v>
      </c>
      <c r="G112" s="15" t="e">
        <f t="shared" ref="G112:R112" si="89">G110+G111</f>
        <v>#REF!</v>
      </c>
      <c r="H112" s="15" t="e">
        <f t="shared" si="89"/>
        <v>#REF!</v>
      </c>
      <c r="I112" s="15" t="e">
        <f t="shared" si="89"/>
        <v>#REF!</v>
      </c>
      <c r="J112" s="15" t="e">
        <f t="shared" si="89"/>
        <v>#REF!</v>
      </c>
      <c r="K112" s="15" t="e">
        <f t="shared" si="89"/>
        <v>#REF!</v>
      </c>
      <c r="L112" s="15" t="e">
        <f t="shared" si="89"/>
        <v>#REF!</v>
      </c>
      <c r="M112" s="15" t="e">
        <f t="shared" si="89"/>
        <v>#REF!</v>
      </c>
      <c r="N112" s="15" t="e">
        <f t="shared" si="89"/>
        <v>#REF!</v>
      </c>
      <c r="O112" s="15" t="e">
        <f t="shared" si="89"/>
        <v>#REF!</v>
      </c>
      <c r="P112" s="15" t="e">
        <f t="shared" si="89"/>
        <v>#REF!</v>
      </c>
      <c r="Q112" s="15" t="e">
        <f t="shared" si="89"/>
        <v>#REF!</v>
      </c>
      <c r="R112" s="15" t="e">
        <f t="shared" si="89"/>
        <v>#REF!</v>
      </c>
    </row>
  </sheetData>
  <phoneticPr fontId="1"/>
  <conditionalFormatting sqref="E1:AB1">
    <cfRule type="cellIs" dxfId="6" priority="2" operator="between">
      <formula>$C$1</formula>
      <formula>$D$1-1</formula>
    </cfRule>
  </conditionalFormatting>
  <conditionalFormatting sqref="E2:AB2">
    <cfRule type="expression" dxfId="5" priority="1">
      <formula>F3="△"</formula>
    </cfRule>
  </conditionalFormatting>
  <conditionalFormatting sqref="G53:R112">
    <cfRule type="containsBlanks" dxfId="4" priority="3">
      <formula>LEN(TRIM(G53))=0</formula>
    </cfRule>
  </conditionalFormatting>
  <conditionalFormatting sqref="G49:Z51">
    <cfRule type="containsBlanks" dxfId="3" priority="5">
      <formula>LEN(TRIM(G49))=0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30055-91CA-4E64-A624-4BEE24EA49BF}">
  <sheetPr codeName="Sheet3">
    <pageSetUpPr fitToPage="1"/>
  </sheetPr>
  <dimension ref="A1:BB112"/>
  <sheetViews>
    <sheetView workbookViewId="0">
      <selection activeCell="F30" sqref="F30"/>
    </sheetView>
  </sheetViews>
  <sheetFormatPr defaultRowHeight="18.75" x14ac:dyDescent="0.4"/>
  <cols>
    <col min="1" max="1" width="15" bestFit="1" customWidth="1"/>
    <col min="2" max="2" width="12.875" bestFit="1" customWidth="1"/>
    <col min="3" max="3" width="12.5" bestFit="1" customWidth="1"/>
    <col min="4" max="4" width="12.5" customWidth="1"/>
    <col min="5" max="5" width="12.25" bestFit="1" customWidth="1"/>
    <col min="6" max="6" width="13.375" customWidth="1"/>
    <col min="7" max="7" width="12.25" bestFit="1" customWidth="1"/>
    <col min="8" max="29" width="9" bestFit="1" customWidth="1"/>
  </cols>
  <sheetData>
    <row r="1" spans="1:29" x14ac:dyDescent="0.4">
      <c r="B1" t="s">
        <v>2</v>
      </c>
      <c r="C1" t="s">
        <v>3</v>
      </c>
      <c r="E1" s="1" t="s">
        <v>12</v>
      </c>
      <c r="F1">
        <v>0</v>
      </c>
      <c r="G1">
        <v>1</v>
      </c>
      <c r="H1">
        <v>2</v>
      </c>
      <c r="I1">
        <v>3</v>
      </c>
      <c r="J1">
        <v>4</v>
      </c>
      <c r="K1">
        <v>5</v>
      </c>
      <c r="L1">
        <v>6</v>
      </c>
      <c r="M1">
        <v>7</v>
      </c>
      <c r="N1">
        <v>8</v>
      </c>
      <c r="O1">
        <v>9</v>
      </c>
      <c r="P1">
        <v>10</v>
      </c>
      <c r="Q1">
        <v>11</v>
      </c>
      <c r="R1">
        <v>12</v>
      </c>
      <c r="S1">
        <v>13</v>
      </c>
      <c r="T1">
        <v>14</v>
      </c>
      <c r="U1">
        <v>15</v>
      </c>
      <c r="V1">
        <v>16</v>
      </c>
      <c r="W1">
        <v>17</v>
      </c>
      <c r="X1">
        <v>18</v>
      </c>
      <c r="Y1">
        <v>19</v>
      </c>
      <c r="Z1">
        <v>20</v>
      </c>
      <c r="AA1">
        <v>21</v>
      </c>
      <c r="AB1">
        <v>22</v>
      </c>
      <c r="AC1">
        <v>23</v>
      </c>
    </row>
    <row r="2" spans="1:29" x14ac:dyDescent="0.4">
      <c r="B2" s="4">
        <v>9</v>
      </c>
      <c r="C2" s="4">
        <v>20</v>
      </c>
      <c r="E2" s="2" t="s">
        <v>4</v>
      </c>
      <c r="F2">
        <v>2</v>
      </c>
      <c r="G2">
        <v>4</v>
      </c>
      <c r="H2">
        <v>6</v>
      </c>
      <c r="I2">
        <v>8</v>
      </c>
      <c r="J2">
        <v>10</v>
      </c>
      <c r="K2">
        <v>12</v>
      </c>
      <c r="L2">
        <v>14</v>
      </c>
      <c r="M2">
        <v>16</v>
      </c>
      <c r="N2">
        <v>18</v>
      </c>
      <c r="O2">
        <v>20</v>
      </c>
      <c r="P2">
        <v>22</v>
      </c>
      <c r="Q2">
        <v>24</v>
      </c>
      <c r="R2">
        <v>26</v>
      </c>
      <c r="S2">
        <v>28</v>
      </c>
      <c r="T2">
        <v>30</v>
      </c>
      <c r="U2">
        <v>32</v>
      </c>
      <c r="V2">
        <v>34</v>
      </c>
      <c r="W2">
        <v>36</v>
      </c>
      <c r="X2">
        <v>38</v>
      </c>
      <c r="Y2">
        <v>40</v>
      </c>
      <c r="Z2">
        <v>42</v>
      </c>
      <c r="AA2">
        <v>44</v>
      </c>
      <c r="AB2">
        <v>46</v>
      </c>
      <c r="AC2">
        <v>48</v>
      </c>
    </row>
    <row r="3" spans="1:29" x14ac:dyDescent="0.4">
      <c r="B3" s="6">
        <f>HLOOKUP(B2,$F$1:$AC$2,2,0)</f>
        <v>20</v>
      </c>
      <c r="C3" s="6">
        <f>HLOOKUP(C2-1,$F$1:$AC$2,2,0)</f>
        <v>40</v>
      </c>
      <c r="F3" s="6" t="str">
        <f>IF(AND(F1&gt;=$B$2,F1&lt;=$C$2-1),"△","")</f>
        <v/>
      </c>
      <c r="G3" s="6" t="str">
        <f t="shared" ref="G3:AC3" si="0">IF(AND(G1&gt;=$B$2,G1&lt;=$C$2-1),"△","")</f>
        <v/>
      </c>
      <c r="H3" s="6" t="str">
        <f t="shared" si="0"/>
        <v/>
      </c>
      <c r="I3" s="6" t="str">
        <f t="shared" si="0"/>
        <v/>
      </c>
      <c r="J3" s="6" t="str">
        <f t="shared" si="0"/>
        <v/>
      </c>
      <c r="K3" s="6" t="str">
        <f t="shared" si="0"/>
        <v/>
      </c>
      <c r="L3" s="6" t="str">
        <f t="shared" si="0"/>
        <v/>
      </c>
      <c r="M3" s="6" t="str">
        <f t="shared" si="0"/>
        <v/>
      </c>
      <c r="N3" s="6" t="str">
        <f t="shared" si="0"/>
        <v/>
      </c>
      <c r="O3" s="6" t="str">
        <f t="shared" si="0"/>
        <v>△</v>
      </c>
      <c r="P3" s="6" t="str">
        <f t="shared" si="0"/>
        <v>△</v>
      </c>
      <c r="Q3" s="6" t="str">
        <f t="shared" si="0"/>
        <v>△</v>
      </c>
      <c r="R3" s="6" t="str">
        <f t="shared" si="0"/>
        <v>△</v>
      </c>
      <c r="S3" s="6" t="str">
        <f t="shared" si="0"/>
        <v>△</v>
      </c>
      <c r="T3" s="6" t="str">
        <f t="shared" si="0"/>
        <v>△</v>
      </c>
      <c r="U3" s="6" t="str">
        <f t="shared" si="0"/>
        <v>△</v>
      </c>
      <c r="V3" s="6" t="str">
        <f t="shared" si="0"/>
        <v>△</v>
      </c>
      <c r="W3" s="6" t="str">
        <f t="shared" si="0"/>
        <v>△</v>
      </c>
      <c r="X3" s="6" t="str">
        <f t="shared" si="0"/>
        <v>△</v>
      </c>
      <c r="Y3" s="6" t="str">
        <f t="shared" si="0"/>
        <v>△</v>
      </c>
      <c r="Z3" s="6" t="str">
        <f t="shared" si="0"/>
        <v/>
      </c>
      <c r="AA3" s="6" t="str">
        <f t="shared" si="0"/>
        <v/>
      </c>
      <c r="AB3" s="6" t="str">
        <f t="shared" si="0"/>
        <v/>
      </c>
      <c r="AC3" s="6" t="str">
        <f t="shared" si="0"/>
        <v/>
      </c>
    </row>
    <row r="4" spans="1:29" x14ac:dyDescent="0.4">
      <c r="B4" s="6">
        <f>B3/2</f>
        <v>10</v>
      </c>
      <c r="C4" s="6">
        <f>C3/2</f>
        <v>20</v>
      </c>
      <c r="F4" t="s">
        <v>19</v>
      </c>
      <c r="G4" s="6">
        <f>C2-B2</f>
        <v>11</v>
      </c>
      <c r="K4" s="6" t="str">
        <f>IF(B4&gt;B2,"Yes",IF(C4&lt;=C2,"No"))</f>
        <v>Yes</v>
      </c>
    </row>
    <row r="5" spans="1:29" x14ac:dyDescent="0.4">
      <c r="B5" t="s">
        <v>1</v>
      </c>
      <c r="C5" t="s">
        <v>0</v>
      </c>
      <c r="F5" t="s">
        <v>20</v>
      </c>
      <c r="G5" s="6">
        <f>24-G4</f>
        <v>13</v>
      </c>
    </row>
    <row r="6" spans="1:29" x14ac:dyDescent="0.4">
      <c r="B6" s="6">
        <f>N12</f>
        <v>202</v>
      </c>
      <c r="C6" s="6">
        <f>N13</f>
        <v>164</v>
      </c>
      <c r="E6" s="3"/>
      <c r="F6" t="s">
        <v>21</v>
      </c>
    </row>
    <row r="7" spans="1:29" x14ac:dyDescent="0.4">
      <c r="B7" s="5" t="s">
        <v>5</v>
      </c>
      <c r="C7" s="4">
        <v>1000</v>
      </c>
      <c r="F7" t="s">
        <v>22</v>
      </c>
      <c r="K7" s="6">
        <f>IF(K4="Yes",J8+(2*C7/C8)^2*0.5,IF(K4="No",J9+(2*C7/C8)^2*0.5,""))</f>
        <v>0.64000000000000012</v>
      </c>
      <c r="O7" s="6" t="b">
        <v>1</v>
      </c>
    </row>
    <row r="8" spans="1:29" x14ac:dyDescent="0.4">
      <c r="A8" t="s">
        <v>16</v>
      </c>
      <c r="B8" t="s">
        <v>35</v>
      </c>
      <c r="C8" s="6">
        <f>SUM(B102:U102)</f>
        <v>2500</v>
      </c>
      <c r="F8" t="s">
        <v>23</v>
      </c>
      <c r="G8" s="8">
        <f>J8+(2*C7/C8)^2*0.5</f>
        <v>0.64000000000000012</v>
      </c>
      <c r="H8" s="6">
        <f>I8+(2*C7/C8)^2*0.5</f>
        <v>0.32000000000000006</v>
      </c>
      <c r="J8" s="6">
        <f>H8</f>
        <v>0.32000000000000006</v>
      </c>
    </row>
    <row r="9" spans="1:29" x14ac:dyDescent="0.4">
      <c r="A9" t="s">
        <v>30</v>
      </c>
      <c r="B9" t="s">
        <v>35</v>
      </c>
      <c r="F9" t="s">
        <v>24</v>
      </c>
      <c r="G9" s="8">
        <f>J9+(2*C7/C8)^2*0.5</f>
        <v>0.64000000000000012</v>
      </c>
      <c r="H9" s="6">
        <f>I9+(2*C7/C8)^2*0.5</f>
        <v>0.32000000000000006</v>
      </c>
      <c r="J9" s="6">
        <f>H9</f>
        <v>0.32000000000000006</v>
      </c>
    </row>
    <row r="10" spans="1:29" x14ac:dyDescent="0.4">
      <c r="A10" t="s">
        <v>18</v>
      </c>
      <c r="B10">
        <v>30</v>
      </c>
      <c r="C10">
        <v>31</v>
      </c>
      <c r="D10">
        <v>30</v>
      </c>
      <c r="E10">
        <v>31</v>
      </c>
      <c r="F10">
        <v>31</v>
      </c>
      <c r="G10">
        <v>30</v>
      </c>
      <c r="H10">
        <v>31</v>
      </c>
      <c r="I10">
        <v>30</v>
      </c>
      <c r="J10">
        <v>31</v>
      </c>
      <c r="K10">
        <v>31</v>
      </c>
      <c r="L10" s="9" t="str">
        <f>IF(O7,"29","28")</f>
        <v>29</v>
      </c>
      <c r="M10">
        <v>31</v>
      </c>
    </row>
    <row r="11" spans="1:29" x14ac:dyDescent="0.4">
      <c r="A11" t="s">
        <v>17</v>
      </c>
      <c r="B11">
        <v>4</v>
      </c>
      <c r="C11">
        <v>5</v>
      </c>
      <c r="D11">
        <v>6</v>
      </c>
      <c r="E11">
        <v>7</v>
      </c>
      <c r="F11">
        <v>8</v>
      </c>
      <c r="G11">
        <v>9</v>
      </c>
      <c r="H11">
        <v>10</v>
      </c>
      <c r="I11">
        <v>11</v>
      </c>
      <c r="J11">
        <v>12</v>
      </c>
      <c r="K11">
        <v>1</v>
      </c>
      <c r="L11">
        <v>2</v>
      </c>
      <c r="M11">
        <v>3</v>
      </c>
    </row>
    <row r="12" spans="1:29" x14ac:dyDescent="0.4">
      <c r="A12" t="s">
        <v>6</v>
      </c>
      <c r="B12" s="4">
        <v>2</v>
      </c>
      <c r="C12" s="4">
        <v>31</v>
      </c>
      <c r="D12" s="4">
        <v>29</v>
      </c>
      <c r="E12" s="4">
        <v>10</v>
      </c>
      <c r="F12" s="4">
        <v>15</v>
      </c>
      <c r="G12" s="4">
        <v>10</v>
      </c>
      <c r="H12" s="4">
        <v>5</v>
      </c>
      <c r="I12" s="4">
        <v>20</v>
      </c>
      <c r="J12" s="4">
        <v>15</v>
      </c>
      <c r="K12" s="4">
        <v>16</v>
      </c>
      <c r="L12" s="4">
        <v>29</v>
      </c>
      <c r="M12" s="4">
        <v>20</v>
      </c>
      <c r="N12" s="6">
        <f>SUM(B12:M12)</f>
        <v>202</v>
      </c>
    </row>
    <row r="13" spans="1:29" x14ac:dyDescent="0.4">
      <c r="A13" t="s">
        <v>7</v>
      </c>
      <c r="B13" s="6">
        <f>B10-B12</f>
        <v>28</v>
      </c>
      <c r="C13" s="6">
        <f t="shared" ref="C13:K13" si="1">C10-C12</f>
        <v>0</v>
      </c>
      <c r="D13" s="6">
        <f t="shared" si="1"/>
        <v>1</v>
      </c>
      <c r="E13" s="6">
        <f t="shared" si="1"/>
        <v>21</v>
      </c>
      <c r="F13" s="6">
        <f t="shared" si="1"/>
        <v>16</v>
      </c>
      <c r="G13" s="6">
        <f t="shared" si="1"/>
        <v>20</v>
      </c>
      <c r="H13" s="6">
        <f t="shared" si="1"/>
        <v>26</v>
      </c>
      <c r="I13" s="6">
        <f t="shared" si="1"/>
        <v>10</v>
      </c>
      <c r="J13" s="6">
        <f t="shared" si="1"/>
        <v>16</v>
      </c>
      <c r="K13" s="6">
        <f t="shared" si="1"/>
        <v>15</v>
      </c>
      <c r="L13" s="6">
        <f>IF(O7=TRUE,29-L12,28-L12)</f>
        <v>0</v>
      </c>
      <c r="M13" s="6">
        <f>M10-M12</f>
        <v>11</v>
      </c>
      <c r="N13" s="6">
        <f>SUM(B13:M13)</f>
        <v>164</v>
      </c>
    </row>
    <row r="14" spans="1:29" x14ac:dyDescent="0.4">
      <c r="A14" s="7" t="s">
        <v>13</v>
      </c>
      <c r="B14" s="6">
        <f>B12*$G$4</f>
        <v>22</v>
      </c>
      <c r="C14" s="6">
        <f t="shared" ref="C14:N14" si="2">C12*$G$4</f>
        <v>341</v>
      </c>
      <c r="D14" s="6">
        <f t="shared" si="2"/>
        <v>319</v>
      </c>
      <c r="E14" s="6">
        <f t="shared" si="2"/>
        <v>110</v>
      </c>
      <c r="F14" s="6">
        <f t="shared" si="2"/>
        <v>165</v>
      </c>
      <c r="G14" s="6">
        <f t="shared" si="2"/>
        <v>110</v>
      </c>
      <c r="H14" s="6">
        <f t="shared" si="2"/>
        <v>55</v>
      </c>
      <c r="I14" s="6">
        <f t="shared" si="2"/>
        <v>220</v>
      </c>
      <c r="J14" s="6">
        <f t="shared" si="2"/>
        <v>165</v>
      </c>
      <c r="K14" s="6">
        <f t="shared" si="2"/>
        <v>176</v>
      </c>
      <c r="L14" s="6">
        <f t="shared" si="2"/>
        <v>319</v>
      </c>
      <c r="M14" s="6">
        <f t="shared" si="2"/>
        <v>220</v>
      </c>
      <c r="N14" s="6">
        <f t="shared" si="2"/>
        <v>2222</v>
      </c>
    </row>
    <row r="15" spans="1:29" x14ac:dyDescent="0.4">
      <c r="A15" s="7" t="s">
        <v>14</v>
      </c>
      <c r="B15" s="6">
        <f>B12*$G$5+B13*24</f>
        <v>698</v>
      </c>
      <c r="C15" s="6">
        <f t="shared" ref="C15:N15" si="3">C12*$G$5+C13*24</f>
        <v>403</v>
      </c>
      <c r="D15" s="6">
        <f t="shared" si="3"/>
        <v>401</v>
      </c>
      <c r="E15" s="6">
        <f t="shared" si="3"/>
        <v>634</v>
      </c>
      <c r="F15" s="6">
        <f t="shared" si="3"/>
        <v>579</v>
      </c>
      <c r="G15" s="6">
        <f t="shared" si="3"/>
        <v>610</v>
      </c>
      <c r="H15" s="6">
        <f t="shared" si="3"/>
        <v>689</v>
      </c>
      <c r="I15" s="6">
        <f t="shared" si="3"/>
        <v>500</v>
      </c>
      <c r="J15" s="6">
        <f t="shared" si="3"/>
        <v>579</v>
      </c>
      <c r="K15" s="6">
        <f t="shared" si="3"/>
        <v>568</v>
      </c>
      <c r="L15" s="6">
        <f t="shared" si="3"/>
        <v>377</v>
      </c>
      <c r="M15" s="6">
        <f t="shared" si="3"/>
        <v>524</v>
      </c>
      <c r="N15" s="6">
        <f t="shared" si="3"/>
        <v>6562</v>
      </c>
    </row>
    <row r="16" spans="1:29" x14ac:dyDescent="0.4">
      <c r="A16" s="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spans="1:54" x14ac:dyDescent="0.4">
      <c r="A17" s="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1:54" x14ac:dyDescent="0.4">
      <c r="A18" t="s">
        <v>16</v>
      </c>
    </row>
    <row r="19" spans="1:54" x14ac:dyDescent="0.4">
      <c r="B19" t="s">
        <v>8</v>
      </c>
      <c r="C19" s="4">
        <v>50</v>
      </c>
      <c r="F19" t="s">
        <v>25</v>
      </c>
      <c r="G19" s="6">
        <f>(G8/G4)^0.5</f>
        <v>0.24120907566221092</v>
      </c>
    </row>
    <row r="20" spans="1:54" x14ac:dyDescent="0.4">
      <c r="B20" t="s">
        <v>9</v>
      </c>
      <c r="C20" s="4">
        <v>5</v>
      </c>
      <c r="F20" t="s">
        <v>26</v>
      </c>
      <c r="G20" s="6">
        <f>(G9/G5)^0.5</f>
        <v>0.22188007849009167</v>
      </c>
    </row>
    <row r="22" spans="1:54" x14ac:dyDescent="0.4">
      <c r="B22" t="s">
        <v>10</v>
      </c>
      <c r="C22" s="4">
        <v>30</v>
      </c>
      <c r="F22" t="s">
        <v>15</v>
      </c>
    </row>
    <row r="23" spans="1:54" x14ac:dyDescent="0.4">
      <c r="B23" t="s">
        <v>11</v>
      </c>
      <c r="C23" s="4">
        <v>5</v>
      </c>
    </row>
    <row r="24" spans="1:54" x14ac:dyDescent="0.4">
      <c r="F24" t="s">
        <v>29</v>
      </c>
      <c r="G24" s="6">
        <f>C22/1000*(G19^2*N14+G20^2*N15)</f>
        <v>13.569969230769233</v>
      </c>
    </row>
    <row r="25" spans="1:54" x14ac:dyDescent="0.4">
      <c r="F25" t="s">
        <v>28</v>
      </c>
      <c r="G25" s="6">
        <f>C23/1000*24*(N12+N13)</f>
        <v>43.92</v>
      </c>
    </row>
    <row r="26" spans="1:54" x14ac:dyDescent="0.4">
      <c r="A26" t="s">
        <v>30</v>
      </c>
      <c r="B26" t="s">
        <v>31</v>
      </c>
      <c r="C26" s="4">
        <v>50</v>
      </c>
      <c r="F26" t="s">
        <v>27</v>
      </c>
      <c r="G26" s="6">
        <f>G24+G25</f>
        <v>57.489969230769233</v>
      </c>
    </row>
    <row r="27" spans="1:54" x14ac:dyDescent="0.4">
      <c r="B27" t="s">
        <v>32</v>
      </c>
      <c r="C27" s="4">
        <v>10</v>
      </c>
    </row>
    <row r="28" spans="1:54" x14ac:dyDescent="0.4">
      <c r="B28" t="s">
        <v>33</v>
      </c>
      <c r="C28" s="4">
        <v>5</v>
      </c>
      <c r="F28" s="6" t="str">
        <f>IF(F3="△",F2,"")</f>
        <v/>
      </c>
      <c r="G28" s="6" t="str">
        <f t="shared" ref="G28:AC28" si="4">IF(G3="△",G2,"")</f>
        <v/>
      </c>
      <c r="H28" s="6" t="str">
        <f t="shared" si="4"/>
        <v/>
      </c>
      <c r="I28" s="6" t="str">
        <f t="shared" si="4"/>
        <v/>
      </c>
      <c r="J28" s="6" t="str">
        <f t="shared" si="4"/>
        <v/>
      </c>
      <c r="K28" s="6" t="str">
        <f t="shared" si="4"/>
        <v/>
      </c>
      <c r="L28" s="6" t="str">
        <f t="shared" si="4"/>
        <v/>
      </c>
      <c r="M28" s="6" t="str">
        <f t="shared" si="4"/>
        <v/>
      </c>
      <c r="N28" s="6" t="str">
        <f t="shared" si="4"/>
        <v/>
      </c>
      <c r="O28" s="6">
        <f t="shared" si="4"/>
        <v>20</v>
      </c>
      <c r="P28" s="6">
        <f t="shared" si="4"/>
        <v>22</v>
      </c>
      <c r="Q28" s="6">
        <f t="shared" si="4"/>
        <v>24</v>
      </c>
      <c r="R28" s="6">
        <f t="shared" si="4"/>
        <v>26</v>
      </c>
      <c r="S28" s="6">
        <f t="shared" si="4"/>
        <v>28</v>
      </c>
      <c r="T28" s="6">
        <f t="shared" si="4"/>
        <v>30</v>
      </c>
      <c r="U28" s="6">
        <f t="shared" si="4"/>
        <v>32</v>
      </c>
      <c r="V28" s="6">
        <f t="shared" si="4"/>
        <v>34</v>
      </c>
      <c r="W28" s="6">
        <f t="shared" si="4"/>
        <v>36</v>
      </c>
      <c r="X28" s="6">
        <f t="shared" si="4"/>
        <v>38</v>
      </c>
      <c r="Y28" s="6">
        <f t="shared" si="4"/>
        <v>40</v>
      </c>
      <c r="Z28" s="6" t="str">
        <f t="shared" si="4"/>
        <v/>
      </c>
      <c r="AA28" s="6" t="str">
        <f t="shared" si="4"/>
        <v/>
      </c>
      <c r="AB28" s="6" t="str">
        <f t="shared" si="4"/>
        <v/>
      </c>
      <c r="AC28" s="6" t="str">
        <f t="shared" si="4"/>
        <v/>
      </c>
    </row>
    <row r="29" spans="1:54" ht="19.5" thickBot="1" x14ac:dyDescent="0.45">
      <c r="C29" s="4"/>
      <c r="F29" s="6">
        <f>IF(F3="",F2,"")</f>
        <v>2</v>
      </c>
      <c r="G29" s="6">
        <f t="shared" ref="G29:AC29" si="5">IF(G3="",G2,"")</f>
        <v>4</v>
      </c>
      <c r="H29" s="6">
        <f t="shared" si="5"/>
        <v>6</v>
      </c>
      <c r="I29" s="6">
        <f t="shared" si="5"/>
        <v>8</v>
      </c>
      <c r="J29" s="6">
        <f t="shared" si="5"/>
        <v>10</v>
      </c>
      <c r="K29" s="6">
        <f t="shared" si="5"/>
        <v>12</v>
      </c>
      <c r="L29" s="6">
        <f t="shared" si="5"/>
        <v>14</v>
      </c>
      <c r="M29" s="6">
        <f t="shared" si="5"/>
        <v>16</v>
      </c>
      <c r="N29" s="6">
        <f t="shared" si="5"/>
        <v>18</v>
      </c>
      <c r="O29" s="6" t="str">
        <f t="shared" si="5"/>
        <v/>
      </c>
      <c r="P29" s="6" t="str">
        <f t="shared" si="5"/>
        <v/>
      </c>
      <c r="Q29" s="6" t="str">
        <f t="shared" si="5"/>
        <v/>
      </c>
      <c r="R29" s="6" t="str">
        <f t="shared" si="5"/>
        <v/>
      </c>
      <c r="S29" s="6" t="str">
        <f t="shared" si="5"/>
        <v/>
      </c>
      <c r="T29" s="6" t="str">
        <f t="shared" si="5"/>
        <v/>
      </c>
      <c r="U29" s="6" t="str">
        <f t="shared" si="5"/>
        <v/>
      </c>
      <c r="V29" s="6" t="str">
        <f t="shared" si="5"/>
        <v/>
      </c>
      <c r="W29" s="6" t="str">
        <f t="shared" si="5"/>
        <v/>
      </c>
      <c r="X29" s="6" t="str">
        <f t="shared" si="5"/>
        <v/>
      </c>
      <c r="Y29" s="6" t="str">
        <f t="shared" si="5"/>
        <v/>
      </c>
      <c r="Z29" s="6">
        <f t="shared" si="5"/>
        <v>42</v>
      </c>
      <c r="AA29" s="6">
        <f t="shared" si="5"/>
        <v>44</v>
      </c>
      <c r="AB29" s="6">
        <f t="shared" si="5"/>
        <v>46</v>
      </c>
      <c r="AC29" s="6">
        <f t="shared" si="5"/>
        <v>48</v>
      </c>
    </row>
    <row r="30" spans="1:54" x14ac:dyDescent="0.4">
      <c r="A30">
        <v>1.6</v>
      </c>
      <c r="C30">
        <v>0</v>
      </c>
      <c r="D30" t="s">
        <v>23</v>
      </c>
      <c r="E30" t="s">
        <v>41</v>
      </c>
      <c r="F30" s="13" t="str">
        <f>IF(F28="","0",(2*$A30/$C$8)^2*0.5)</f>
        <v>0</v>
      </c>
      <c r="G30" s="13" t="str">
        <f t="shared" ref="G30:AC30" si="6">IF(G28="","0",(2*$A30/$C$8)^2*0.5)</f>
        <v>0</v>
      </c>
      <c r="H30" s="13" t="str">
        <f t="shared" si="6"/>
        <v>0</v>
      </c>
      <c r="I30" s="13" t="str">
        <f t="shared" si="6"/>
        <v>0</v>
      </c>
      <c r="J30" s="13" t="str">
        <f t="shared" si="6"/>
        <v>0</v>
      </c>
      <c r="K30" s="13" t="str">
        <f t="shared" si="6"/>
        <v>0</v>
      </c>
      <c r="L30" s="13" t="str">
        <f t="shared" si="6"/>
        <v>0</v>
      </c>
      <c r="M30" s="13" t="str">
        <f t="shared" si="6"/>
        <v>0</v>
      </c>
      <c r="N30" s="13" t="str">
        <f t="shared" si="6"/>
        <v>0</v>
      </c>
      <c r="O30" s="13">
        <f t="shared" si="6"/>
        <v>8.1920000000000014E-7</v>
      </c>
      <c r="P30" s="13">
        <f t="shared" si="6"/>
        <v>8.1920000000000014E-7</v>
      </c>
      <c r="Q30" s="13">
        <f t="shared" si="6"/>
        <v>8.1920000000000014E-7</v>
      </c>
      <c r="R30" s="13">
        <f t="shared" si="6"/>
        <v>8.1920000000000014E-7</v>
      </c>
      <c r="S30" s="13">
        <f t="shared" si="6"/>
        <v>8.1920000000000014E-7</v>
      </c>
      <c r="T30" s="13">
        <f t="shared" si="6"/>
        <v>8.1920000000000014E-7</v>
      </c>
      <c r="U30" s="13">
        <f t="shared" si="6"/>
        <v>8.1920000000000014E-7</v>
      </c>
      <c r="V30" s="13">
        <f t="shared" si="6"/>
        <v>8.1920000000000014E-7</v>
      </c>
      <c r="W30" s="13">
        <f t="shared" si="6"/>
        <v>8.1920000000000014E-7</v>
      </c>
      <c r="X30" s="13">
        <f t="shared" si="6"/>
        <v>8.1920000000000014E-7</v>
      </c>
      <c r="Y30" s="13">
        <f t="shared" si="6"/>
        <v>8.1920000000000014E-7</v>
      </c>
      <c r="Z30" s="13" t="str">
        <f t="shared" si="6"/>
        <v>0</v>
      </c>
      <c r="AA30" s="13" t="str">
        <f t="shared" si="6"/>
        <v>0</v>
      </c>
      <c r="AB30" s="13" t="str">
        <f t="shared" si="6"/>
        <v>0</v>
      </c>
      <c r="AC30" s="13" t="str">
        <f t="shared" si="6"/>
        <v>0</v>
      </c>
      <c r="AD30" s="12">
        <f>SUM(F30:AC30)</f>
        <v>9.0112000000000045E-6</v>
      </c>
    </row>
    <row r="31" spans="1:54" x14ac:dyDescent="0.4">
      <c r="A31">
        <v>1.8</v>
      </c>
      <c r="C31">
        <v>0</v>
      </c>
      <c r="D31" t="s">
        <v>38</v>
      </c>
      <c r="E31" t="s">
        <v>39</v>
      </c>
      <c r="F31" s="12">
        <f>IF(F29="","0",(2*$A30/$C$8)^2*0.5)</f>
        <v>8.1920000000000014E-7</v>
      </c>
      <c r="G31" s="12">
        <f t="shared" ref="G31:AC31" si="7">IF(G29="","0",(2*$A30/$C$8)^2*0.5)</f>
        <v>8.1920000000000014E-7</v>
      </c>
      <c r="H31" s="12">
        <f t="shared" si="7"/>
        <v>8.1920000000000014E-7</v>
      </c>
      <c r="I31" s="12">
        <f t="shared" si="7"/>
        <v>8.1920000000000014E-7</v>
      </c>
      <c r="J31" s="12">
        <f t="shared" si="7"/>
        <v>8.1920000000000014E-7</v>
      </c>
      <c r="K31" s="12">
        <f t="shared" si="7"/>
        <v>8.1920000000000014E-7</v>
      </c>
      <c r="L31" s="12">
        <f t="shared" si="7"/>
        <v>8.1920000000000014E-7</v>
      </c>
      <c r="M31" s="12">
        <f t="shared" si="7"/>
        <v>8.1920000000000014E-7</v>
      </c>
      <c r="N31" s="12">
        <f t="shared" si="7"/>
        <v>8.1920000000000014E-7</v>
      </c>
      <c r="O31" s="12" t="str">
        <f t="shared" si="7"/>
        <v>0</v>
      </c>
      <c r="P31" s="12" t="str">
        <f t="shared" si="7"/>
        <v>0</v>
      </c>
      <c r="Q31" s="12" t="str">
        <f t="shared" si="7"/>
        <v>0</v>
      </c>
      <c r="R31" s="12" t="str">
        <f t="shared" si="7"/>
        <v>0</v>
      </c>
      <c r="S31" s="12" t="str">
        <f t="shared" si="7"/>
        <v>0</v>
      </c>
      <c r="T31" s="12" t="str">
        <f t="shared" si="7"/>
        <v>0</v>
      </c>
      <c r="U31" s="12" t="str">
        <f t="shared" si="7"/>
        <v>0</v>
      </c>
      <c r="V31" s="12" t="str">
        <f t="shared" si="7"/>
        <v>0</v>
      </c>
      <c r="W31" s="12" t="str">
        <f t="shared" si="7"/>
        <v>0</v>
      </c>
      <c r="X31" s="12" t="str">
        <f t="shared" si="7"/>
        <v>0</v>
      </c>
      <c r="Y31" s="12" t="str">
        <f t="shared" si="7"/>
        <v>0</v>
      </c>
      <c r="Z31" s="12">
        <f t="shared" si="7"/>
        <v>8.1920000000000014E-7</v>
      </c>
      <c r="AA31" s="12">
        <f t="shared" si="7"/>
        <v>8.1920000000000014E-7</v>
      </c>
      <c r="AB31" s="12">
        <f t="shared" si="7"/>
        <v>8.1920000000000014E-7</v>
      </c>
      <c r="AC31" s="12">
        <f t="shared" si="7"/>
        <v>8.1920000000000014E-7</v>
      </c>
      <c r="AD31" s="12">
        <f t="shared" ref="AD31:AD77" si="8">SUM(F31:AC31)</f>
        <v>1.0649600000000006E-5</v>
      </c>
    </row>
    <row r="32" spans="1:54" x14ac:dyDescent="0.4">
      <c r="A32">
        <v>2</v>
      </c>
      <c r="C32">
        <v>1</v>
      </c>
      <c r="D32" t="s">
        <v>23</v>
      </c>
      <c r="E32" t="s">
        <v>41</v>
      </c>
      <c r="F32" s="12" t="str">
        <f>IF(F28="","0",(2*$A31/$C$8)^2*0.5)</f>
        <v>0</v>
      </c>
      <c r="G32" s="12" t="str">
        <f t="shared" ref="G32:AC32" si="9">IF(G28="","0",(2*$A31/$C$8)^2*0.5)</f>
        <v>0</v>
      </c>
      <c r="H32" s="12" t="str">
        <f t="shared" si="9"/>
        <v>0</v>
      </c>
      <c r="I32" s="12" t="str">
        <f t="shared" si="9"/>
        <v>0</v>
      </c>
      <c r="J32" s="12" t="str">
        <f t="shared" si="9"/>
        <v>0</v>
      </c>
      <c r="K32" s="12" t="str">
        <f t="shared" si="9"/>
        <v>0</v>
      </c>
      <c r="L32" s="12" t="str">
        <f t="shared" si="9"/>
        <v>0</v>
      </c>
      <c r="M32" s="12" t="str">
        <f t="shared" si="9"/>
        <v>0</v>
      </c>
      <c r="N32" s="12" t="str">
        <f t="shared" si="9"/>
        <v>0</v>
      </c>
      <c r="O32" s="12">
        <f t="shared" si="9"/>
        <v>1.0368000000000002E-6</v>
      </c>
      <c r="P32" s="12">
        <f t="shared" si="9"/>
        <v>1.0368000000000002E-6</v>
      </c>
      <c r="Q32" s="12">
        <f t="shared" si="9"/>
        <v>1.0368000000000002E-6</v>
      </c>
      <c r="R32" s="12">
        <f t="shared" si="9"/>
        <v>1.0368000000000002E-6</v>
      </c>
      <c r="S32" s="12">
        <f t="shared" si="9"/>
        <v>1.0368000000000002E-6</v>
      </c>
      <c r="T32" s="12">
        <f t="shared" si="9"/>
        <v>1.0368000000000002E-6</v>
      </c>
      <c r="U32" s="12">
        <f t="shared" si="9"/>
        <v>1.0368000000000002E-6</v>
      </c>
      <c r="V32" s="12">
        <f t="shared" si="9"/>
        <v>1.0368000000000002E-6</v>
      </c>
      <c r="W32" s="12">
        <f t="shared" si="9"/>
        <v>1.0368000000000002E-6</v>
      </c>
      <c r="X32" s="12">
        <f t="shared" si="9"/>
        <v>1.0368000000000002E-6</v>
      </c>
      <c r="Y32" s="12">
        <f t="shared" si="9"/>
        <v>1.0368000000000002E-6</v>
      </c>
      <c r="Z32" s="12" t="str">
        <f t="shared" si="9"/>
        <v>0</v>
      </c>
      <c r="AA32" s="12" t="str">
        <f t="shared" si="9"/>
        <v>0</v>
      </c>
      <c r="AB32" s="12" t="str">
        <f t="shared" si="9"/>
        <v>0</v>
      </c>
      <c r="AC32" s="12" t="str">
        <f t="shared" si="9"/>
        <v>0</v>
      </c>
      <c r="AD32" s="12">
        <f t="shared" si="8"/>
        <v>1.1404800000000001E-5</v>
      </c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</row>
    <row r="33" spans="1:54" x14ac:dyDescent="0.4">
      <c r="A33">
        <v>2.2000000000000002</v>
      </c>
      <c r="C33">
        <v>1</v>
      </c>
      <c r="D33" t="s">
        <v>38</v>
      </c>
      <c r="E33" t="s">
        <v>39</v>
      </c>
      <c r="F33" s="12">
        <f>IF(F29="","0",(2*$A31/$C$8)^2*0.5)</f>
        <v>1.0368000000000002E-6</v>
      </c>
      <c r="G33" s="12">
        <f t="shared" ref="G33:AC33" si="10">IF(G29="","0",(2*$A31/$C$8)^2*0.5)</f>
        <v>1.0368000000000002E-6</v>
      </c>
      <c r="H33" s="12">
        <f t="shared" si="10"/>
        <v>1.0368000000000002E-6</v>
      </c>
      <c r="I33" s="12">
        <f t="shared" si="10"/>
        <v>1.0368000000000002E-6</v>
      </c>
      <c r="J33" s="12">
        <f t="shared" si="10"/>
        <v>1.0368000000000002E-6</v>
      </c>
      <c r="K33" s="12">
        <f t="shared" si="10"/>
        <v>1.0368000000000002E-6</v>
      </c>
      <c r="L33" s="12">
        <f t="shared" si="10"/>
        <v>1.0368000000000002E-6</v>
      </c>
      <c r="M33" s="12">
        <f t="shared" si="10"/>
        <v>1.0368000000000002E-6</v>
      </c>
      <c r="N33" s="12">
        <f t="shared" si="10"/>
        <v>1.0368000000000002E-6</v>
      </c>
      <c r="O33" s="12" t="str">
        <f t="shared" si="10"/>
        <v>0</v>
      </c>
      <c r="P33" s="12" t="str">
        <f t="shared" si="10"/>
        <v>0</v>
      </c>
      <c r="Q33" s="12" t="str">
        <f t="shared" si="10"/>
        <v>0</v>
      </c>
      <c r="R33" s="12" t="str">
        <f t="shared" si="10"/>
        <v>0</v>
      </c>
      <c r="S33" s="12" t="str">
        <f t="shared" si="10"/>
        <v>0</v>
      </c>
      <c r="T33" s="12" t="str">
        <f t="shared" si="10"/>
        <v>0</v>
      </c>
      <c r="U33" s="12" t="str">
        <f t="shared" si="10"/>
        <v>0</v>
      </c>
      <c r="V33" s="12" t="str">
        <f t="shared" si="10"/>
        <v>0</v>
      </c>
      <c r="W33" s="12" t="str">
        <f t="shared" si="10"/>
        <v>0</v>
      </c>
      <c r="X33" s="12" t="str">
        <f t="shared" si="10"/>
        <v>0</v>
      </c>
      <c r="Y33" s="12" t="str">
        <f t="shared" si="10"/>
        <v>0</v>
      </c>
      <c r="Z33" s="12">
        <f t="shared" si="10"/>
        <v>1.0368000000000002E-6</v>
      </c>
      <c r="AA33" s="12">
        <f t="shared" si="10"/>
        <v>1.0368000000000002E-6</v>
      </c>
      <c r="AB33" s="12">
        <f t="shared" si="10"/>
        <v>1.0368000000000002E-6</v>
      </c>
      <c r="AC33" s="12">
        <f t="shared" si="10"/>
        <v>1.0368000000000002E-6</v>
      </c>
      <c r="AD33" s="12">
        <f t="shared" si="8"/>
        <v>1.3478400000000001E-5</v>
      </c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</row>
    <row r="34" spans="1:54" x14ac:dyDescent="0.4">
      <c r="A34">
        <v>2.4</v>
      </c>
      <c r="C34">
        <v>2</v>
      </c>
      <c r="D34" t="s">
        <v>23</v>
      </c>
      <c r="E34" t="s">
        <v>41</v>
      </c>
      <c r="F34" s="12" t="str">
        <f>IF(F28="","0",(2*$A32/$C$8)^2*0.5)</f>
        <v>0</v>
      </c>
      <c r="G34" s="12" t="str">
        <f t="shared" ref="G34:AC34" si="11">IF(G28="","0",(2*$A32/$C$8)^2*0.5)</f>
        <v>0</v>
      </c>
      <c r="H34" s="12" t="str">
        <f t="shared" si="11"/>
        <v>0</v>
      </c>
      <c r="I34" s="12" t="str">
        <f t="shared" si="11"/>
        <v>0</v>
      </c>
      <c r="J34" s="12" t="str">
        <f t="shared" si="11"/>
        <v>0</v>
      </c>
      <c r="K34" s="12" t="str">
        <f t="shared" si="11"/>
        <v>0</v>
      </c>
      <c r="L34" s="12" t="str">
        <f t="shared" si="11"/>
        <v>0</v>
      </c>
      <c r="M34" s="12" t="str">
        <f t="shared" si="11"/>
        <v>0</v>
      </c>
      <c r="N34" s="12" t="str">
        <f t="shared" si="11"/>
        <v>0</v>
      </c>
      <c r="O34" s="12">
        <f t="shared" si="11"/>
        <v>1.28E-6</v>
      </c>
      <c r="P34" s="12">
        <f t="shared" si="11"/>
        <v>1.28E-6</v>
      </c>
      <c r="Q34" s="12">
        <f t="shared" si="11"/>
        <v>1.28E-6</v>
      </c>
      <c r="R34" s="12">
        <f t="shared" si="11"/>
        <v>1.28E-6</v>
      </c>
      <c r="S34" s="12">
        <f t="shared" si="11"/>
        <v>1.28E-6</v>
      </c>
      <c r="T34" s="12">
        <f t="shared" si="11"/>
        <v>1.28E-6</v>
      </c>
      <c r="U34" s="12">
        <f t="shared" si="11"/>
        <v>1.28E-6</v>
      </c>
      <c r="V34" s="12">
        <f t="shared" si="11"/>
        <v>1.28E-6</v>
      </c>
      <c r="W34" s="12">
        <f t="shared" si="11"/>
        <v>1.28E-6</v>
      </c>
      <c r="X34" s="12">
        <f t="shared" si="11"/>
        <v>1.28E-6</v>
      </c>
      <c r="Y34" s="12">
        <f t="shared" si="11"/>
        <v>1.28E-6</v>
      </c>
      <c r="Z34" s="12" t="str">
        <f t="shared" si="11"/>
        <v>0</v>
      </c>
      <c r="AA34" s="12" t="str">
        <f t="shared" si="11"/>
        <v>0</v>
      </c>
      <c r="AB34" s="12" t="str">
        <f t="shared" si="11"/>
        <v>0</v>
      </c>
      <c r="AC34" s="12" t="str">
        <f t="shared" si="11"/>
        <v>0</v>
      </c>
      <c r="AD34" s="12">
        <f t="shared" si="8"/>
        <v>1.4079999999999997E-5</v>
      </c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</row>
    <row r="35" spans="1:54" x14ac:dyDescent="0.4">
      <c r="A35">
        <v>4.2</v>
      </c>
      <c r="C35">
        <v>2</v>
      </c>
      <c r="D35" t="s">
        <v>38</v>
      </c>
      <c r="E35" t="s">
        <v>39</v>
      </c>
      <c r="F35" s="12">
        <f>IF(F29="","0",(2*$A32/$C$8)^2*0.5)</f>
        <v>1.28E-6</v>
      </c>
      <c r="G35" s="12">
        <f t="shared" ref="G35:AC35" si="12">IF(G29="","0",(2*$A32/$C$8)^2*0.5)</f>
        <v>1.28E-6</v>
      </c>
      <c r="H35" s="12">
        <f t="shared" si="12"/>
        <v>1.28E-6</v>
      </c>
      <c r="I35" s="12">
        <f t="shared" si="12"/>
        <v>1.28E-6</v>
      </c>
      <c r="J35" s="12">
        <f t="shared" si="12"/>
        <v>1.28E-6</v>
      </c>
      <c r="K35" s="12">
        <f t="shared" si="12"/>
        <v>1.28E-6</v>
      </c>
      <c r="L35" s="12">
        <f t="shared" si="12"/>
        <v>1.28E-6</v>
      </c>
      <c r="M35" s="12">
        <f t="shared" si="12"/>
        <v>1.28E-6</v>
      </c>
      <c r="N35" s="12">
        <f t="shared" si="12"/>
        <v>1.28E-6</v>
      </c>
      <c r="O35" s="12" t="str">
        <f t="shared" si="12"/>
        <v>0</v>
      </c>
      <c r="P35" s="12" t="str">
        <f t="shared" si="12"/>
        <v>0</v>
      </c>
      <c r="Q35" s="12" t="str">
        <f t="shared" si="12"/>
        <v>0</v>
      </c>
      <c r="R35" s="12" t="str">
        <f t="shared" si="12"/>
        <v>0</v>
      </c>
      <c r="S35" s="12" t="str">
        <f t="shared" si="12"/>
        <v>0</v>
      </c>
      <c r="T35" s="12" t="str">
        <f t="shared" si="12"/>
        <v>0</v>
      </c>
      <c r="U35" s="12" t="str">
        <f t="shared" si="12"/>
        <v>0</v>
      </c>
      <c r="V35" s="12" t="str">
        <f t="shared" si="12"/>
        <v>0</v>
      </c>
      <c r="W35" s="12" t="str">
        <f t="shared" si="12"/>
        <v>0</v>
      </c>
      <c r="X35" s="12" t="str">
        <f t="shared" si="12"/>
        <v>0</v>
      </c>
      <c r="Y35" s="12" t="str">
        <f t="shared" si="12"/>
        <v>0</v>
      </c>
      <c r="Z35" s="12">
        <f t="shared" si="12"/>
        <v>1.28E-6</v>
      </c>
      <c r="AA35" s="12">
        <f t="shared" si="12"/>
        <v>1.28E-6</v>
      </c>
      <c r="AB35" s="12">
        <f t="shared" si="12"/>
        <v>1.28E-6</v>
      </c>
      <c r="AC35" s="12">
        <f t="shared" si="12"/>
        <v>1.28E-6</v>
      </c>
      <c r="AD35" s="12">
        <f t="shared" si="8"/>
        <v>1.664E-5</v>
      </c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</row>
    <row r="36" spans="1:54" x14ac:dyDescent="0.4">
      <c r="A36">
        <v>4.4000000000000004</v>
      </c>
      <c r="C36">
        <v>3</v>
      </c>
      <c r="D36" t="s">
        <v>23</v>
      </c>
      <c r="E36" t="s">
        <v>41</v>
      </c>
      <c r="F36" s="12" t="str">
        <f>IF(F28="","0",(2*$A33/$C$8)^2*0.5)</f>
        <v>0</v>
      </c>
      <c r="G36" s="12" t="str">
        <f t="shared" ref="G36:AC36" si="13">IF(G28="","0",(2*$A33/$C$8)^2*0.5)</f>
        <v>0</v>
      </c>
      <c r="H36" s="12" t="str">
        <f t="shared" si="13"/>
        <v>0</v>
      </c>
      <c r="I36" s="12" t="str">
        <f t="shared" si="13"/>
        <v>0</v>
      </c>
      <c r="J36" s="12" t="str">
        <f t="shared" si="13"/>
        <v>0</v>
      </c>
      <c r="K36" s="12" t="str">
        <f t="shared" si="13"/>
        <v>0</v>
      </c>
      <c r="L36" s="12" t="str">
        <f t="shared" si="13"/>
        <v>0</v>
      </c>
      <c r="M36" s="12" t="str">
        <f t="shared" si="13"/>
        <v>0</v>
      </c>
      <c r="N36" s="12" t="str">
        <f t="shared" si="13"/>
        <v>0</v>
      </c>
      <c r="O36" s="12">
        <f t="shared" si="13"/>
        <v>1.5488000000000001E-6</v>
      </c>
      <c r="P36" s="12">
        <f t="shared" si="13"/>
        <v>1.5488000000000001E-6</v>
      </c>
      <c r="Q36" s="12">
        <f t="shared" si="13"/>
        <v>1.5488000000000001E-6</v>
      </c>
      <c r="R36" s="12">
        <f t="shared" si="13"/>
        <v>1.5488000000000001E-6</v>
      </c>
      <c r="S36" s="12">
        <f t="shared" si="13"/>
        <v>1.5488000000000001E-6</v>
      </c>
      <c r="T36" s="12">
        <f t="shared" si="13"/>
        <v>1.5488000000000001E-6</v>
      </c>
      <c r="U36" s="12">
        <f t="shared" si="13"/>
        <v>1.5488000000000001E-6</v>
      </c>
      <c r="V36" s="12">
        <f t="shared" si="13"/>
        <v>1.5488000000000001E-6</v>
      </c>
      <c r="W36" s="12">
        <f t="shared" si="13"/>
        <v>1.5488000000000001E-6</v>
      </c>
      <c r="X36" s="12">
        <f t="shared" si="13"/>
        <v>1.5488000000000001E-6</v>
      </c>
      <c r="Y36" s="12">
        <f t="shared" si="13"/>
        <v>1.5488000000000001E-6</v>
      </c>
      <c r="Z36" s="12" t="str">
        <f t="shared" si="13"/>
        <v>0</v>
      </c>
      <c r="AA36" s="12" t="str">
        <f t="shared" si="13"/>
        <v>0</v>
      </c>
      <c r="AB36" s="12" t="str">
        <f t="shared" si="13"/>
        <v>0</v>
      </c>
      <c r="AC36" s="12" t="str">
        <f t="shared" si="13"/>
        <v>0</v>
      </c>
      <c r="AD36" s="12">
        <f t="shared" si="8"/>
        <v>1.7036799999999999E-5</v>
      </c>
    </row>
    <row r="37" spans="1:54" x14ac:dyDescent="0.4">
      <c r="A37">
        <v>4.5999999999999996</v>
      </c>
      <c r="C37">
        <v>3</v>
      </c>
      <c r="D37" t="s">
        <v>38</v>
      </c>
      <c r="E37" t="s">
        <v>39</v>
      </c>
      <c r="F37" s="12">
        <f>IF(F29="","0",(2*$A33/$C$8)^2*0.5)</f>
        <v>1.5488000000000001E-6</v>
      </c>
      <c r="G37" s="12">
        <f t="shared" ref="G37:AC37" si="14">IF(G29="","0",(2*$A33/$C$8)^2*0.5)</f>
        <v>1.5488000000000001E-6</v>
      </c>
      <c r="H37" s="12">
        <f t="shared" si="14"/>
        <v>1.5488000000000001E-6</v>
      </c>
      <c r="I37" s="12">
        <f t="shared" si="14"/>
        <v>1.5488000000000001E-6</v>
      </c>
      <c r="J37" s="12">
        <f t="shared" si="14"/>
        <v>1.5488000000000001E-6</v>
      </c>
      <c r="K37" s="12">
        <f t="shared" si="14"/>
        <v>1.5488000000000001E-6</v>
      </c>
      <c r="L37" s="12">
        <f t="shared" si="14"/>
        <v>1.5488000000000001E-6</v>
      </c>
      <c r="M37" s="12">
        <f t="shared" si="14"/>
        <v>1.5488000000000001E-6</v>
      </c>
      <c r="N37" s="12">
        <f t="shared" si="14"/>
        <v>1.5488000000000001E-6</v>
      </c>
      <c r="O37" s="12" t="str">
        <f t="shared" si="14"/>
        <v>0</v>
      </c>
      <c r="P37" s="12" t="str">
        <f t="shared" si="14"/>
        <v>0</v>
      </c>
      <c r="Q37" s="12" t="str">
        <f t="shared" si="14"/>
        <v>0</v>
      </c>
      <c r="R37" s="12" t="str">
        <f t="shared" si="14"/>
        <v>0</v>
      </c>
      <c r="S37" s="12" t="str">
        <f t="shared" si="14"/>
        <v>0</v>
      </c>
      <c r="T37" s="12" t="str">
        <f t="shared" si="14"/>
        <v>0</v>
      </c>
      <c r="U37" s="12" t="str">
        <f t="shared" si="14"/>
        <v>0</v>
      </c>
      <c r="V37" s="12" t="str">
        <f t="shared" si="14"/>
        <v>0</v>
      </c>
      <c r="W37" s="12" t="str">
        <f t="shared" si="14"/>
        <v>0</v>
      </c>
      <c r="X37" s="12" t="str">
        <f t="shared" si="14"/>
        <v>0</v>
      </c>
      <c r="Y37" s="12" t="str">
        <f t="shared" si="14"/>
        <v>0</v>
      </c>
      <c r="Z37" s="12">
        <f t="shared" si="14"/>
        <v>1.5488000000000001E-6</v>
      </c>
      <c r="AA37" s="12">
        <f t="shared" si="14"/>
        <v>1.5488000000000001E-6</v>
      </c>
      <c r="AB37" s="12">
        <f t="shared" si="14"/>
        <v>1.5488000000000001E-6</v>
      </c>
      <c r="AC37" s="12">
        <f t="shared" si="14"/>
        <v>1.5488000000000001E-6</v>
      </c>
      <c r="AD37" s="12">
        <f t="shared" si="8"/>
        <v>2.0134400000000002E-5</v>
      </c>
    </row>
    <row r="38" spans="1:54" x14ac:dyDescent="0.4">
      <c r="A38">
        <v>4.8</v>
      </c>
      <c r="C38">
        <v>4</v>
      </c>
      <c r="D38" t="s">
        <v>23</v>
      </c>
      <c r="E38" t="s">
        <v>41</v>
      </c>
      <c r="F38" s="12" t="str">
        <f>IF(F28="","0",(2*$A34/$C$8)^2*0.5)</f>
        <v>0</v>
      </c>
      <c r="G38" s="12" t="str">
        <f t="shared" ref="G38:AC38" si="15">IF(G28="","0",(2*$A34/$C$8)^2*0.5)</f>
        <v>0</v>
      </c>
      <c r="H38" s="12" t="str">
        <f t="shared" si="15"/>
        <v>0</v>
      </c>
      <c r="I38" s="12" t="str">
        <f t="shared" si="15"/>
        <v>0</v>
      </c>
      <c r="J38" s="12" t="str">
        <f t="shared" si="15"/>
        <v>0</v>
      </c>
      <c r="K38" s="12" t="str">
        <f t="shared" si="15"/>
        <v>0</v>
      </c>
      <c r="L38" s="12" t="str">
        <f t="shared" si="15"/>
        <v>0</v>
      </c>
      <c r="M38" s="12" t="str">
        <f t="shared" si="15"/>
        <v>0</v>
      </c>
      <c r="N38" s="12" t="str">
        <f t="shared" si="15"/>
        <v>0</v>
      </c>
      <c r="O38" s="12">
        <f t="shared" si="15"/>
        <v>1.8431999999999998E-6</v>
      </c>
      <c r="P38" s="12">
        <f t="shared" si="15"/>
        <v>1.8431999999999998E-6</v>
      </c>
      <c r="Q38" s="12">
        <f t="shared" si="15"/>
        <v>1.8431999999999998E-6</v>
      </c>
      <c r="R38" s="12">
        <f t="shared" si="15"/>
        <v>1.8431999999999998E-6</v>
      </c>
      <c r="S38" s="12">
        <f t="shared" si="15"/>
        <v>1.8431999999999998E-6</v>
      </c>
      <c r="T38" s="12">
        <f t="shared" si="15"/>
        <v>1.8431999999999998E-6</v>
      </c>
      <c r="U38" s="12">
        <f t="shared" si="15"/>
        <v>1.8431999999999998E-6</v>
      </c>
      <c r="V38" s="12">
        <f t="shared" si="15"/>
        <v>1.8431999999999998E-6</v>
      </c>
      <c r="W38" s="12">
        <f t="shared" si="15"/>
        <v>1.8431999999999998E-6</v>
      </c>
      <c r="X38" s="12">
        <f t="shared" si="15"/>
        <v>1.8431999999999998E-6</v>
      </c>
      <c r="Y38" s="12">
        <f t="shared" si="15"/>
        <v>1.8431999999999998E-6</v>
      </c>
      <c r="Z38" s="12" t="str">
        <f t="shared" si="15"/>
        <v>0</v>
      </c>
      <c r="AA38" s="12" t="str">
        <f t="shared" si="15"/>
        <v>0</v>
      </c>
      <c r="AB38" s="12" t="str">
        <f t="shared" si="15"/>
        <v>0</v>
      </c>
      <c r="AC38" s="12" t="str">
        <f t="shared" si="15"/>
        <v>0</v>
      </c>
      <c r="AD38" s="12">
        <f t="shared" si="8"/>
        <v>2.0275199999999999E-5</v>
      </c>
    </row>
    <row r="39" spans="1:54" x14ac:dyDescent="0.4">
      <c r="A39">
        <v>5</v>
      </c>
      <c r="C39">
        <v>4</v>
      </c>
      <c r="D39" t="s">
        <v>38</v>
      </c>
      <c r="E39" t="s">
        <v>39</v>
      </c>
      <c r="F39" s="12">
        <f>IF(F29="","0",(2*$A34/$C$8)^2*0.5)</f>
        <v>1.8431999999999998E-6</v>
      </c>
      <c r="G39" s="12">
        <f t="shared" ref="G39:AC39" si="16">IF(G29="","0",(2*$A34/$C$8)^2*0.5)</f>
        <v>1.8431999999999998E-6</v>
      </c>
      <c r="H39" s="12">
        <f t="shared" si="16"/>
        <v>1.8431999999999998E-6</v>
      </c>
      <c r="I39" s="12">
        <f t="shared" si="16"/>
        <v>1.8431999999999998E-6</v>
      </c>
      <c r="J39" s="12">
        <f t="shared" si="16"/>
        <v>1.8431999999999998E-6</v>
      </c>
      <c r="K39" s="12">
        <f t="shared" si="16"/>
        <v>1.8431999999999998E-6</v>
      </c>
      <c r="L39" s="12">
        <f t="shared" si="16"/>
        <v>1.8431999999999998E-6</v>
      </c>
      <c r="M39" s="12">
        <f t="shared" si="16"/>
        <v>1.8431999999999998E-6</v>
      </c>
      <c r="N39" s="12">
        <f t="shared" si="16"/>
        <v>1.8431999999999998E-6</v>
      </c>
      <c r="O39" s="12" t="str">
        <f t="shared" si="16"/>
        <v>0</v>
      </c>
      <c r="P39" s="12" t="str">
        <f t="shared" si="16"/>
        <v>0</v>
      </c>
      <c r="Q39" s="12" t="str">
        <f t="shared" si="16"/>
        <v>0</v>
      </c>
      <c r="R39" s="12" t="str">
        <f t="shared" si="16"/>
        <v>0</v>
      </c>
      <c r="S39" s="12" t="str">
        <f t="shared" si="16"/>
        <v>0</v>
      </c>
      <c r="T39" s="12" t="str">
        <f t="shared" si="16"/>
        <v>0</v>
      </c>
      <c r="U39" s="12" t="str">
        <f t="shared" si="16"/>
        <v>0</v>
      </c>
      <c r="V39" s="12" t="str">
        <f t="shared" si="16"/>
        <v>0</v>
      </c>
      <c r="W39" s="12" t="str">
        <f t="shared" si="16"/>
        <v>0</v>
      </c>
      <c r="X39" s="12" t="str">
        <f t="shared" si="16"/>
        <v>0</v>
      </c>
      <c r="Y39" s="12" t="str">
        <f t="shared" si="16"/>
        <v>0</v>
      </c>
      <c r="Z39" s="12">
        <f t="shared" si="16"/>
        <v>1.8431999999999998E-6</v>
      </c>
      <c r="AA39" s="12">
        <f t="shared" si="16"/>
        <v>1.8431999999999998E-6</v>
      </c>
      <c r="AB39" s="12">
        <f t="shared" si="16"/>
        <v>1.8431999999999998E-6</v>
      </c>
      <c r="AC39" s="12">
        <f t="shared" si="16"/>
        <v>1.8431999999999998E-6</v>
      </c>
      <c r="AD39" s="12">
        <f t="shared" si="8"/>
        <v>2.3961599999999998E-5</v>
      </c>
    </row>
    <row r="40" spans="1:54" x14ac:dyDescent="0.4">
      <c r="A40">
        <v>5.2</v>
      </c>
      <c r="C40">
        <v>5</v>
      </c>
      <c r="D40" t="s">
        <v>23</v>
      </c>
      <c r="E40" t="s">
        <v>41</v>
      </c>
      <c r="F40" s="12" t="str">
        <f>IF(F28="","0",(2*$A35/$C$8)^2*0.5)</f>
        <v>0</v>
      </c>
      <c r="G40" s="12" t="str">
        <f t="shared" ref="G40:AC40" si="17">IF(G28="","0",(2*$A35/$C$8)^2*0.5)</f>
        <v>0</v>
      </c>
      <c r="H40" s="12" t="str">
        <f t="shared" si="17"/>
        <v>0</v>
      </c>
      <c r="I40" s="12" t="str">
        <f t="shared" si="17"/>
        <v>0</v>
      </c>
      <c r="J40" s="12" t="str">
        <f t="shared" si="17"/>
        <v>0</v>
      </c>
      <c r="K40" s="12" t="str">
        <f t="shared" si="17"/>
        <v>0</v>
      </c>
      <c r="L40" s="12" t="str">
        <f t="shared" si="17"/>
        <v>0</v>
      </c>
      <c r="M40" s="12" t="str">
        <f t="shared" si="17"/>
        <v>0</v>
      </c>
      <c r="N40" s="12" t="str">
        <f t="shared" si="17"/>
        <v>0</v>
      </c>
      <c r="O40" s="12">
        <f t="shared" si="17"/>
        <v>5.6448000000000006E-6</v>
      </c>
      <c r="P40" s="12">
        <f t="shared" si="17"/>
        <v>5.6448000000000006E-6</v>
      </c>
      <c r="Q40" s="12">
        <f t="shared" si="17"/>
        <v>5.6448000000000006E-6</v>
      </c>
      <c r="R40" s="12">
        <f t="shared" si="17"/>
        <v>5.6448000000000006E-6</v>
      </c>
      <c r="S40" s="12">
        <f t="shared" si="17"/>
        <v>5.6448000000000006E-6</v>
      </c>
      <c r="T40" s="12">
        <f t="shared" si="17"/>
        <v>5.6448000000000006E-6</v>
      </c>
      <c r="U40" s="12">
        <f t="shared" si="17"/>
        <v>5.6448000000000006E-6</v>
      </c>
      <c r="V40" s="12">
        <f t="shared" si="17"/>
        <v>5.6448000000000006E-6</v>
      </c>
      <c r="W40" s="12">
        <f t="shared" si="17"/>
        <v>5.6448000000000006E-6</v>
      </c>
      <c r="X40" s="12">
        <f t="shared" si="17"/>
        <v>5.6448000000000006E-6</v>
      </c>
      <c r="Y40" s="12">
        <f t="shared" si="17"/>
        <v>5.6448000000000006E-6</v>
      </c>
      <c r="Z40" s="12" t="str">
        <f t="shared" si="17"/>
        <v>0</v>
      </c>
      <c r="AA40" s="12" t="str">
        <f t="shared" si="17"/>
        <v>0</v>
      </c>
      <c r="AB40" s="12" t="str">
        <f t="shared" si="17"/>
        <v>0</v>
      </c>
      <c r="AC40" s="12" t="str">
        <f t="shared" si="17"/>
        <v>0</v>
      </c>
      <c r="AD40" s="12">
        <f t="shared" si="8"/>
        <v>6.2092800000000016E-5</v>
      </c>
    </row>
    <row r="41" spans="1:54" x14ac:dyDescent="0.4">
      <c r="A41">
        <v>5.4</v>
      </c>
      <c r="C41">
        <v>5</v>
      </c>
      <c r="D41" t="s">
        <v>38</v>
      </c>
      <c r="E41" t="s">
        <v>39</v>
      </c>
      <c r="F41" s="12">
        <f>IF(F29="","0",(2*$A35/$C$8)^2*0.5)</f>
        <v>5.6448000000000006E-6</v>
      </c>
      <c r="G41" s="12">
        <f t="shared" ref="G41:AC41" si="18">IF(G29="","0",(2*$A35/$C$8)^2*0.5)</f>
        <v>5.6448000000000006E-6</v>
      </c>
      <c r="H41" s="12">
        <f t="shared" si="18"/>
        <v>5.6448000000000006E-6</v>
      </c>
      <c r="I41" s="12">
        <f t="shared" si="18"/>
        <v>5.6448000000000006E-6</v>
      </c>
      <c r="J41" s="12">
        <f t="shared" si="18"/>
        <v>5.6448000000000006E-6</v>
      </c>
      <c r="K41" s="12">
        <f t="shared" si="18"/>
        <v>5.6448000000000006E-6</v>
      </c>
      <c r="L41" s="12">
        <f t="shared" si="18"/>
        <v>5.6448000000000006E-6</v>
      </c>
      <c r="M41" s="12">
        <f t="shared" si="18"/>
        <v>5.6448000000000006E-6</v>
      </c>
      <c r="N41" s="12">
        <f t="shared" si="18"/>
        <v>5.6448000000000006E-6</v>
      </c>
      <c r="O41" s="12" t="str">
        <f t="shared" si="18"/>
        <v>0</v>
      </c>
      <c r="P41" s="12" t="str">
        <f t="shared" si="18"/>
        <v>0</v>
      </c>
      <c r="Q41" s="12" t="str">
        <f t="shared" si="18"/>
        <v>0</v>
      </c>
      <c r="R41" s="12" t="str">
        <f t="shared" si="18"/>
        <v>0</v>
      </c>
      <c r="S41" s="12" t="str">
        <f t="shared" si="18"/>
        <v>0</v>
      </c>
      <c r="T41" s="12" t="str">
        <f t="shared" si="18"/>
        <v>0</v>
      </c>
      <c r="U41" s="12" t="str">
        <f t="shared" si="18"/>
        <v>0</v>
      </c>
      <c r="V41" s="12" t="str">
        <f t="shared" si="18"/>
        <v>0</v>
      </c>
      <c r="W41" s="12" t="str">
        <f t="shared" si="18"/>
        <v>0</v>
      </c>
      <c r="X41" s="12" t="str">
        <f t="shared" si="18"/>
        <v>0</v>
      </c>
      <c r="Y41" s="12" t="str">
        <f t="shared" si="18"/>
        <v>0</v>
      </c>
      <c r="Z41" s="12">
        <f t="shared" si="18"/>
        <v>5.6448000000000006E-6</v>
      </c>
      <c r="AA41" s="12">
        <f t="shared" si="18"/>
        <v>5.6448000000000006E-6</v>
      </c>
      <c r="AB41" s="12">
        <f t="shared" si="18"/>
        <v>5.6448000000000006E-6</v>
      </c>
      <c r="AC41" s="12">
        <f t="shared" si="18"/>
        <v>5.6448000000000006E-6</v>
      </c>
      <c r="AD41" s="12">
        <f t="shared" si="8"/>
        <v>7.3382400000000024E-5</v>
      </c>
    </row>
    <row r="42" spans="1:54" x14ac:dyDescent="0.4">
      <c r="A42">
        <v>5.6</v>
      </c>
      <c r="C42">
        <v>6</v>
      </c>
      <c r="D42" t="s">
        <v>23</v>
      </c>
      <c r="E42" t="s">
        <v>41</v>
      </c>
      <c r="F42" s="12" t="str">
        <f>IF(F28="","0",(2*$A36/$C$8)^2*0.5)</f>
        <v>0</v>
      </c>
      <c r="G42" s="12" t="str">
        <f t="shared" ref="G42:AC42" si="19">IF(G28="","0",(2*$A36/$C$8)^2*0.5)</f>
        <v>0</v>
      </c>
      <c r="H42" s="12" t="str">
        <f t="shared" si="19"/>
        <v>0</v>
      </c>
      <c r="I42" s="12" t="str">
        <f t="shared" si="19"/>
        <v>0</v>
      </c>
      <c r="J42" s="12" t="str">
        <f t="shared" si="19"/>
        <v>0</v>
      </c>
      <c r="K42" s="12" t="str">
        <f t="shared" si="19"/>
        <v>0</v>
      </c>
      <c r="L42" s="12" t="str">
        <f t="shared" si="19"/>
        <v>0</v>
      </c>
      <c r="M42" s="12" t="str">
        <f t="shared" si="19"/>
        <v>0</v>
      </c>
      <c r="N42" s="12" t="str">
        <f t="shared" si="19"/>
        <v>0</v>
      </c>
      <c r="O42" s="12">
        <f t="shared" si="19"/>
        <v>6.1952000000000004E-6</v>
      </c>
      <c r="P42" s="12">
        <f t="shared" si="19"/>
        <v>6.1952000000000004E-6</v>
      </c>
      <c r="Q42" s="12">
        <f t="shared" si="19"/>
        <v>6.1952000000000004E-6</v>
      </c>
      <c r="R42" s="12">
        <f t="shared" si="19"/>
        <v>6.1952000000000004E-6</v>
      </c>
      <c r="S42" s="12">
        <f t="shared" si="19"/>
        <v>6.1952000000000004E-6</v>
      </c>
      <c r="T42" s="12">
        <f t="shared" si="19"/>
        <v>6.1952000000000004E-6</v>
      </c>
      <c r="U42" s="12">
        <f t="shared" si="19"/>
        <v>6.1952000000000004E-6</v>
      </c>
      <c r="V42" s="12">
        <f t="shared" si="19"/>
        <v>6.1952000000000004E-6</v>
      </c>
      <c r="W42" s="12">
        <f t="shared" si="19"/>
        <v>6.1952000000000004E-6</v>
      </c>
      <c r="X42" s="12">
        <f t="shared" si="19"/>
        <v>6.1952000000000004E-6</v>
      </c>
      <c r="Y42" s="12">
        <f t="shared" si="19"/>
        <v>6.1952000000000004E-6</v>
      </c>
      <c r="Z42" s="12" t="str">
        <f t="shared" si="19"/>
        <v>0</v>
      </c>
      <c r="AA42" s="12" t="str">
        <f t="shared" si="19"/>
        <v>0</v>
      </c>
      <c r="AB42" s="12" t="str">
        <f t="shared" si="19"/>
        <v>0</v>
      </c>
      <c r="AC42" s="12" t="str">
        <f t="shared" si="19"/>
        <v>0</v>
      </c>
      <c r="AD42" s="12">
        <f t="shared" si="8"/>
        <v>6.8147199999999997E-5</v>
      </c>
    </row>
    <row r="43" spans="1:54" x14ac:dyDescent="0.4">
      <c r="A43">
        <v>5.8</v>
      </c>
      <c r="C43">
        <v>6</v>
      </c>
      <c r="D43" t="s">
        <v>38</v>
      </c>
      <c r="E43" t="s">
        <v>39</v>
      </c>
      <c r="F43" s="12">
        <f>IF(F29="","0",(2*$A36/$C$8)^2*0.5)</f>
        <v>6.1952000000000004E-6</v>
      </c>
      <c r="G43" s="12">
        <f t="shared" ref="G43:AC43" si="20">IF(G29="","0",(2*$A36/$C$8)^2*0.5)</f>
        <v>6.1952000000000004E-6</v>
      </c>
      <c r="H43" s="12">
        <f t="shared" si="20"/>
        <v>6.1952000000000004E-6</v>
      </c>
      <c r="I43" s="12">
        <f t="shared" si="20"/>
        <v>6.1952000000000004E-6</v>
      </c>
      <c r="J43" s="12">
        <f t="shared" si="20"/>
        <v>6.1952000000000004E-6</v>
      </c>
      <c r="K43" s="12">
        <f t="shared" si="20"/>
        <v>6.1952000000000004E-6</v>
      </c>
      <c r="L43" s="12">
        <f t="shared" si="20"/>
        <v>6.1952000000000004E-6</v>
      </c>
      <c r="M43" s="12">
        <f t="shared" si="20"/>
        <v>6.1952000000000004E-6</v>
      </c>
      <c r="N43" s="12">
        <f t="shared" si="20"/>
        <v>6.1952000000000004E-6</v>
      </c>
      <c r="O43" s="12" t="str">
        <f t="shared" si="20"/>
        <v>0</v>
      </c>
      <c r="P43" s="12" t="str">
        <f t="shared" si="20"/>
        <v>0</v>
      </c>
      <c r="Q43" s="12" t="str">
        <f t="shared" si="20"/>
        <v>0</v>
      </c>
      <c r="R43" s="12" t="str">
        <f t="shared" si="20"/>
        <v>0</v>
      </c>
      <c r="S43" s="12" t="str">
        <f t="shared" si="20"/>
        <v>0</v>
      </c>
      <c r="T43" s="12" t="str">
        <f t="shared" si="20"/>
        <v>0</v>
      </c>
      <c r="U43" s="12" t="str">
        <f t="shared" si="20"/>
        <v>0</v>
      </c>
      <c r="V43" s="12" t="str">
        <f t="shared" si="20"/>
        <v>0</v>
      </c>
      <c r="W43" s="12" t="str">
        <f t="shared" si="20"/>
        <v>0</v>
      </c>
      <c r="X43" s="12" t="str">
        <f t="shared" si="20"/>
        <v>0</v>
      </c>
      <c r="Y43" s="12" t="str">
        <f t="shared" si="20"/>
        <v>0</v>
      </c>
      <c r="Z43" s="12">
        <f t="shared" si="20"/>
        <v>6.1952000000000004E-6</v>
      </c>
      <c r="AA43" s="12">
        <f t="shared" si="20"/>
        <v>6.1952000000000004E-6</v>
      </c>
      <c r="AB43" s="12">
        <f t="shared" si="20"/>
        <v>6.1952000000000004E-6</v>
      </c>
      <c r="AC43" s="12">
        <f t="shared" si="20"/>
        <v>6.1952000000000004E-6</v>
      </c>
      <c r="AD43" s="12">
        <f t="shared" si="8"/>
        <v>8.0537600000000006E-5</v>
      </c>
    </row>
    <row r="44" spans="1:54" x14ac:dyDescent="0.4">
      <c r="A44">
        <v>6</v>
      </c>
      <c r="C44">
        <v>7</v>
      </c>
      <c r="D44" t="s">
        <v>23</v>
      </c>
      <c r="E44" t="s">
        <v>41</v>
      </c>
      <c r="F44" s="12" t="str">
        <f>IF(F28="","0",(2*$A37/$C$8)^2*0.5)</f>
        <v>0</v>
      </c>
      <c r="G44" s="12" t="str">
        <f t="shared" ref="G44:AC44" si="21">IF(G28="","0",(2*$A37/$C$8)^2*0.5)</f>
        <v>0</v>
      </c>
      <c r="H44" s="12" t="str">
        <f t="shared" si="21"/>
        <v>0</v>
      </c>
      <c r="I44" s="12" t="str">
        <f t="shared" si="21"/>
        <v>0</v>
      </c>
      <c r="J44" s="12" t="str">
        <f t="shared" si="21"/>
        <v>0</v>
      </c>
      <c r="K44" s="12" t="str">
        <f t="shared" si="21"/>
        <v>0</v>
      </c>
      <c r="L44" s="12" t="str">
        <f t="shared" si="21"/>
        <v>0</v>
      </c>
      <c r="M44" s="12" t="str">
        <f t="shared" si="21"/>
        <v>0</v>
      </c>
      <c r="N44" s="12" t="str">
        <f t="shared" si="21"/>
        <v>0</v>
      </c>
      <c r="O44" s="12">
        <f t="shared" si="21"/>
        <v>6.7711999999999988E-6</v>
      </c>
      <c r="P44" s="12">
        <f t="shared" si="21"/>
        <v>6.7711999999999988E-6</v>
      </c>
      <c r="Q44" s="12">
        <f t="shared" si="21"/>
        <v>6.7711999999999988E-6</v>
      </c>
      <c r="R44" s="12">
        <f t="shared" si="21"/>
        <v>6.7711999999999988E-6</v>
      </c>
      <c r="S44" s="12">
        <f t="shared" si="21"/>
        <v>6.7711999999999988E-6</v>
      </c>
      <c r="T44" s="12">
        <f t="shared" si="21"/>
        <v>6.7711999999999988E-6</v>
      </c>
      <c r="U44" s="12">
        <f t="shared" si="21"/>
        <v>6.7711999999999988E-6</v>
      </c>
      <c r="V44" s="12">
        <f t="shared" si="21"/>
        <v>6.7711999999999988E-6</v>
      </c>
      <c r="W44" s="12">
        <f t="shared" si="21"/>
        <v>6.7711999999999988E-6</v>
      </c>
      <c r="X44" s="12">
        <f t="shared" si="21"/>
        <v>6.7711999999999988E-6</v>
      </c>
      <c r="Y44" s="12">
        <f t="shared" si="21"/>
        <v>6.7711999999999988E-6</v>
      </c>
      <c r="Z44" s="12" t="str">
        <f t="shared" si="21"/>
        <v>0</v>
      </c>
      <c r="AA44" s="12" t="str">
        <f t="shared" si="21"/>
        <v>0</v>
      </c>
      <c r="AB44" s="12" t="str">
        <f t="shared" si="21"/>
        <v>0</v>
      </c>
      <c r="AC44" s="12" t="str">
        <f t="shared" si="21"/>
        <v>0</v>
      </c>
      <c r="AD44" s="12">
        <f t="shared" si="8"/>
        <v>7.4483199999999985E-5</v>
      </c>
    </row>
    <row r="45" spans="1:54" x14ac:dyDescent="0.4">
      <c r="A45">
        <v>6.2</v>
      </c>
      <c r="C45">
        <v>7</v>
      </c>
      <c r="D45" t="s">
        <v>38</v>
      </c>
      <c r="E45" t="s">
        <v>39</v>
      </c>
      <c r="F45" s="12">
        <f>IF(F29="","0",(2*$A37/$C$8)^2*0.5)</f>
        <v>6.7711999999999988E-6</v>
      </c>
      <c r="G45" s="12">
        <f t="shared" ref="G45:AC45" si="22">IF(G29="","0",(2*$A37/$C$8)^2*0.5)</f>
        <v>6.7711999999999988E-6</v>
      </c>
      <c r="H45" s="12">
        <f t="shared" si="22"/>
        <v>6.7711999999999988E-6</v>
      </c>
      <c r="I45" s="12">
        <f t="shared" si="22"/>
        <v>6.7711999999999988E-6</v>
      </c>
      <c r="J45" s="12">
        <f t="shared" si="22"/>
        <v>6.7711999999999988E-6</v>
      </c>
      <c r="K45" s="12">
        <f t="shared" si="22"/>
        <v>6.7711999999999988E-6</v>
      </c>
      <c r="L45" s="12">
        <f t="shared" si="22"/>
        <v>6.7711999999999988E-6</v>
      </c>
      <c r="M45" s="12">
        <f t="shared" si="22"/>
        <v>6.7711999999999988E-6</v>
      </c>
      <c r="N45" s="12">
        <f t="shared" si="22"/>
        <v>6.7711999999999988E-6</v>
      </c>
      <c r="O45" s="12" t="str">
        <f t="shared" si="22"/>
        <v>0</v>
      </c>
      <c r="P45" s="12" t="str">
        <f t="shared" si="22"/>
        <v>0</v>
      </c>
      <c r="Q45" s="12" t="str">
        <f t="shared" si="22"/>
        <v>0</v>
      </c>
      <c r="R45" s="12" t="str">
        <f t="shared" si="22"/>
        <v>0</v>
      </c>
      <c r="S45" s="12" t="str">
        <f t="shared" si="22"/>
        <v>0</v>
      </c>
      <c r="T45" s="12" t="str">
        <f t="shared" si="22"/>
        <v>0</v>
      </c>
      <c r="U45" s="12" t="str">
        <f t="shared" si="22"/>
        <v>0</v>
      </c>
      <c r="V45" s="12" t="str">
        <f t="shared" si="22"/>
        <v>0</v>
      </c>
      <c r="W45" s="12" t="str">
        <f t="shared" si="22"/>
        <v>0</v>
      </c>
      <c r="X45" s="12" t="str">
        <f t="shared" si="22"/>
        <v>0</v>
      </c>
      <c r="Y45" s="12" t="str">
        <f t="shared" si="22"/>
        <v>0</v>
      </c>
      <c r="Z45" s="12">
        <f t="shared" si="22"/>
        <v>6.7711999999999988E-6</v>
      </c>
      <c r="AA45" s="12">
        <f t="shared" si="22"/>
        <v>6.7711999999999988E-6</v>
      </c>
      <c r="AB45" s="12">
        <f t="shared" si="22"/>
        <v>6.7711999999999988E-6</v>
      </c>
      <c r="AC45" s="12">
        <f t="shared" si="22"/>
        <v>6.7711999999999988E-6</v>
      </c>
      <c r="AD45" s="12">
        <f t="shared" si="8"/>
        <v>8.8025599999999973E-5</v>
      </c>
    </row>
    <row r="46" spans="1:54" x14ac:dyDescent="0.4">
      <c r="A46">
        <v>2.6</v>
      </c>
      <c r="C46">
        <v>8</v>
      </c>
      <c r="D46" t="s">
        <v>23</v>
      </c>
      <c r="E46" t="s">
        <v>41</v>
      </c>
      <c r="F46" s="12" t="str">
        <f>IF(F28="","0",(2*$A38/$C$8)^2*0.5)</f>
        <v>0</v>
      </c>
      <c r="G46" s="12" t="str">
        <f t="shared" ref="G46:AC46" si="23">IF(G28="","0",(2*$A38/$C$8)^2*0.5)</f>
        <v>0</v>
      </c>
      <c r="H46" s="12" t="str">
        <f t="shared" si="23"/>
        <v>0</v>
      </c>
      <c r="I46" s="12" t="str">
        <f t="shared" si="23"/>
        <v>0</v>
      </c>
      <c r="J46" s="12" t="str">
        <f t="shared" si="23"/>
        <v>0</v>
      </c>
      <c r="K46" s="12" t="str">
        <f t="shared" si="23"/>
        <v>0</v>
      </c>
      <c r="L46" s="12" t="str">
        <f t="shared" si="23"/>
        <v>0</v>
      </c>
      <c r="M46" s="12" t="str">
        <f t="shared" si="23"/>
        <v>0</v>
      </c>
      <c r="N46" s="12" t="str">
        <f t="shared" si="23"/>
        <v>0</v>
      </c>
      <c r="O46" s="12">
        <f t="shared" si="23"/>
        <v>7.3727999999999991E-6</v>
      </c>
      <c r="P46" s="12">
        <f t="shared" si="23"/>
        <v>7.3727999999999991E-6</v>
      </c>
      <c r="Q46" s="12">
        <f t="shared" si="23"/>
        <v>7.3727999999999991E-6</v>
      </c>
      <c r="R46" s="12">
        <f t="shared" si="23"/>
        <v>7.3727999999999991E-6</v>
      </c>
      <c r="S46" s="12">
        <f t="shared" si="23"/>
        <v>7.3727999999999991E-6</v>
      </c>
      <c r="T46" s="12">
        <f t="shared" si="23"/>
        <v>7.3727999999999991E-6</v>
      </c>
      <c r="U46" s="12">
        <f t="shared" si="23"/>
        <v>7.3727999999999991E-6</v>
      </c>
      <c r="V46" s="12">
        <f t="shared" si="23"/>
        <v>7.3727999999999991E-6</v>
      </c>
      <c r="W46" s="12">
        <f t="shared" si="23"/>
        <v>7.3727999999999991E-6</v>
      </c>
      <c r="X46" s="12">
        <f t="shared" si="23"/>
        <v>7.3727999999999991E-6</v>
      </c>
      <c r="Y46" s="12">
        <f t="shared" si="23"/>
        <v>7.3727999999999991E-6</v>
      </c>
      <c r="Z46" s="12" t="str">
        <f t="shared" si="23"/>
        <v>0</v>
      </c>
      <c r="AA46" s="12" t="str">
        <f t="shared" si="23"/>
        <v>0</v>
      </c>
      <c r="AB46" s="12" t="str">
        <f t="shared" si="23"/>
        <v>0</v>
      </c>
      <c r="AC46" s="12" t="str">
        <f t="shared" si="23"/>
        <v>0</v>
      </c>
      <c r="AD46" s="12">
        <f t="shared" si="8"/>
        <v>8.1100799999999994E-5</v>
      </c>
    </row>
    <row r="47" spans="1:54" x14ac:dyDescent="0.4">
      <c r="A47">
        <v>2.8</v>
      </c>
      <c r="C47">
        <v>8</v>
      </c>
      <c r="D47" t="s">
        <v>38</v>
      </c>
      <c r="E47" t="s">
        <v>39</v>
      </c>
      <c r="F47" s="12">
        <f>IF(F29="","0",(2*$A38/$C$8)^2*0.5)</f>
        <v>7.3727999999999991E-6</v>
      </c>
      <c r="G47" s="12">
        <f t="shared" ref="G47:AC47" si="24">IF(G29="","0",(2*$A38/$C$8)^2*0.5)</f>
        <v>7.3727999999999991E-6</v>
      </c>
      <c r="H47" s="12">
        <f t="shared" si="24"/>
        <v>7.3727999999999991E-6</v>
      </c>
      <c r="I47" s="12">
        <f t="shared" si="24"/>
        <v>7.3727999999999991E-6</v>
      </c>
      <c r="J47" s="12">
        <f t="shared" si="24"/>
        <v>7.3727999999999991E-6</v>
      </c>
      <c r="K47" s="12">
        <f t="shared" si="24"/>
        <v>7.3727999999999991E-6</v>
      </c>
      <c r="L47" s="12">
        <f t="shared" si="24"/>
        <v>7.3727999999999991E-6</v>
      </c>
      <c r="M47" s="12">
        <f t="shared" si="24"/>
        <v>7.3727999999999991E-6</v>
      </c>
      <c r="N47" s="12">
        <f t="shared" si="24"/>
        <v>7.3727999999999991E-6</v>
      </c>
      <c r="O47" s="12" t="str">
        <f t="shared" si="24"/>
        <v>0</v>
      </c>
      <c r="P47" s="12" t="str">
        <f t="shared" si="24"/>
        <v>0</v>
      </c>
      <c r="Q47" s="12" t="str">
        <f t="shared" si="24"/>
        <v>0</v>
      </c>
      <c r="R47" s="12" t="str">
        <f t="shared" si="24"/>
        <v>0</v>
      </c>
      <c r="S47" s="12" t="str">
        <f t="shared" si="24"/>
        <v>0</v>
      </c>
      <c r="T47" s="12" t="str">
        <f t="shared" si="24"/>
        <v>0</v>
      </c>
      <c r="U47" s="12" t="str">
        <f t="shared" si="24"/>
        <v>0</v>
      </c>
      <c r="V47" s="12" t="str">
        <f t="shared" si="24"/>
        <v>0</v>
      </c>
      <c r="W47" s="12" t="str">
        <f t="shared" si="24"/>
        <v>0</v>
      </c>
      <c r="X47" s="12" t="str">
        <f t="shared" si="24"/>
        <v>0</v>
      </c>
      <c r="Y47" s="12" t="str">
        <f t="shared" si="24"/>
        <v>0</v>
      </c>
      <c r="Z47" s="12">
        <f t="shared" si="24"/>
        <v>7.3727999999999991E-6</v>
      </c>
      <c r="AA47" s="12">
        <f t="shared" si="24"/>
        <v>7.3727999999999991E-6</v>
      </c>
      <c r="AB47" s="12">
        <f t="shared" si="24"/>
        <v>7.3727999999999991E-6</v>
      </c>
      <c r="AC47" s="12">
        <f t="shared" si="24"/>
        <v>7.3727999999999991E-6</v>
      </c>
      <c r="AD47" s="12">
        <f t="shared" si="8"/>
        <v>9.5846399999999991E-5</v>
      </c>
    </row>
    <row r="48" spans="1:54" x14ac:dyDescent="0.4">
      <c r="A48">
        <v>3</v>
      </c>
      <c r="C48">
        <v>9</v>
      </c>
      <c r="D48" t="s">
        <v>23</v>
      </c>
      <c r="E48" t="s">
        <v>41</v>
      </c>
      <c r="F48" s="12" t="str">
        <f>IF(F28="","0",(2*$A39/$C$8)^2*0.5)</f>
        <v>0</v>
      </c>
      <c r="G48" s="12" t="str">
        <f t="shared" ref="G48:AC48" si="25">IF(G28="","0",(2*$A39/$C$8)^2*0.5)</f>
        <v>0</v>
      </c>
      <c r="H48" s="12" t="str">
        <f t="shared" si="25"/>
        <v>0</v>
      </c>
      <c r="I48" s="12" t="str">
        <f t="shared" si="25"/>
        <v>0</v>
      </c>
      <c r="J48" s="12" t="str">
        <f t="shared" si="25"/>
        <v>0</v>
      </c>
      <c r="K48" s="12" t="str">
        <f t="shared" si="25"/>
        <v>0</v>
      </c>
      <c r="L48" s="12" t="str">
        <f t="shared" si="25"/>
        <v>0</v>
      </c>
      <c r="M48" s="12" t="str">
        <f t="shared" si="25"/>
        <v>0</v>
      </c>
      <c r="N48" s="12" t="str">
        <f t="shared" si="25"/>
        <v>0</v>
      </c>
      <c r="O48" s="12">
        <f t="shared" si="25"/>
        <v>7.9999999999999996E-6</v>
      </c>
      <c r="P48" s="12">
        <f t="shared" si="25"/>
        <v>7.9999999999999996E-6</v>
      </c>
      <c r="Q48" s="12">
        <f t="shared" si="25"/>
        <v>7.9999999999999996E-6</v>
      </c>
      <c r="R48" s="12">
        <f t="shared" si="25"/>
        <v>7.9999999999999996E-6</v>
      </c>
      <c r="S48" s="12">
        <f t="shared" si="25"/>
        <v>7.9999999999999996E-6</v>
      </c>
      <c r="T48" s="12">
        <f t="shared" si="25"/>
        <v>7.9999999999999996E-6</v>
      </c>
      <c r="U48" s="12">
        <f t="shared" si="25"/>
        <v>7.9999999999999996E-6</v>
      </c>
      <c r="V48" s="12">
        <f t="shared" si="25"/>
        <v>7.9999999999999996E-6</v>
      </c>
      <c r="W48" s="12">
        <f t="shared" si="25"/>
        <v>7.9999999999999996E-6</v>
      </c>
      <c r="X48" s="12">
        <f t="shared" si="25"/>
        <v>7.9999999999999996E-6</v>
      </c>
      <c r="Y48" s="12">
        <f t="shared" si="25"/>
        <v>7.9999999999999996E-6</v>
      </c>
      <c r="Z48" s="12" t="str">
        <f t="shared" si="25"/>
        <v>0</v>
      </c>
      <c r="AA48" s="12" t="str">
        <f t="shared" si="25"/>
        <v>0</v>
      </c>
      <c r="AB48" s="12" t="str">
        <f t="shared" si="25"/>
        <v>0</v>
      </c>
      <c r="AC48" s="12" t="str">
        <f t="shared" si="25"/>
        <v>0</v>
      </c>
      <c r="AD48" s="12">
        <f t="shared" si="8"/>
        <v>8.8000000000000011E-5</v>
      </c>
    </row>
    <row r="49" spans="1:30" x14ac:dyDescent="0.4">
      <c r="A49">
        <v>3.2</v>
      </c>
      <c r="C49">
        <v>9</v>
      </c>
      <c r="D49" t="s">
        <v>38</v>
      </c>
      <c r="E49" t="s">
        <v>39</v>
      </c>
      <c r="F49" s="12">
        <f>IF(F29="","0",(2*$A39/$C$8)^2*0.5)</f>
        <v>7.9999999999999996E-6</v>
      </c>
      <c r="G49" s="12">
        <f t="shared" ref="G49:AC49" si="26">IF(G29="","0",(2*$A39/$C$8)^2*0.5)</f>
        <v>7.9999999999999996E-6</v>
      </c>
      <c r="H49" s="12">
        <f t="shared" si="26"/>
        <v>7.9999999999999996E-6</v>
      </c>
      <c r="I49" s="12">
        <f t="shared" si="26"/>
        <v>7.9999999999999996E-6</v>
      </c>
      <c r="J49" s="12">
        <f t="shared" si="26"/>
        <v>7.9999999999999996E-6</v>
      </c>
      <c r="K49" s="12">
        <f t="shared" si="26"/>
        <v>7.9999999999999996E-6</v>
      </c>
      <c r="L49" s="12">
        <f t="shared" si="26"/>
        <v>7.9999999999999996E-6</v>
      </c>
      <c r="M49" s="12">
        <f t="shared" si="26"/>
        <v>7.9999999999999996E-6</v>
      </c>
      <c r="N49" s="12">
        <f t="shared" si="26"/>
        <v>7.9999999999999996E-6</v>
      </c>
      <c r="O49" s="12" t="str">
        <f t="shared" si="26"/>
        <v>0</v>
      </c>
      <c r="P49" s="12" t="str">
        <f t="shared" si="26"/>
        <v>0</v>
      </c>
      <c r="Q49" s="12" t="str">
        <f t="shared" si="26"/>
        <v>0</v>
      </c>
      <c r="R49" s="12" t="str">
        <f t="shared" si="26"/>
        <v>0</v>
      </c>
      <c r="S49" s="12" t="str">
        <f t="shared" si="26"/>
        <v>0</v>
      </c>
      <c r="T49" s="12" t="str">
        <f t="shared" si="26"/>
        <v>0</v>
      </c>
      <c r="U49" s="12" t="str">
        <f t="shared" si="26"/>
        <v>0</v>
      </c>
      <c r="V49" s="12" t="str">
        <f t="shared" si="26"/>
        <v>0</v>
      </c>
      <c r="W49" s="12" t="str">
        <f t="shared" si="26"/>
        <v>0</v>
      </c>
      <c r="X49" s="12" t="str">
        <f t="shared" si="26"/>
        <v>0</v>
      </c>
      <c r="Y49" s="12" t="str">
        <f t="shared" si="26"/>
        <v>0</v>
      </c>
      <c r="Z49" s="12">
        <f t="shared" si="26"/>
        <v>7.9999999999999996E-6</v>
      </c>
      <c r="AA49" s="12">
        <f t="shared" si="26"/>
        <v>7.9999999999999996E-6</v>
      </c>
      <c r="AB49" s="12">
        <f t="shared" si="26"/>
        <v>7.9999999999999996E-6</v>
      </c>
      <c r="AC49" s="12">
        <f t="shared" si="26"/>
        <v>7.9999999999999996E-6</v>
      </c>
      <c r="AD49" s="12">
        <f t="shared" si="8"/>
        <v>1.0400000000000002E-4</v>
      </c>
    </row>
    <row r="50" spans="1:30" x14ac:dyDescent="0.4">
      <c r="A50">
        <v>3.4</v>
      </c>
      <c r="C50">
        <v>10</v>
      </c>
      <c r="D50" t="s">
        <v>23</v>
      </c>
      <c r="E50" t="s">
        <v>41</v>
      </c>
      <c r="F50" s="12" t="str">
        <f>IF(F28="","0",(2*$A40/$C$8)^2*0.5)</f>
        <v>0</v>
      </c>
      <c r="G50" s="12" t="str">
        <f t="shared" ref="G50:AC50" si="27">IF(G28="","0",(2*$A40/$C$8)^2*0.5)</f>
        <v>0</v>
      </c>
      <c r="H50" s="12" t="str">
        <f t="shared" si="27"/>
        <v>0</v>
      </c>
      <c r="I50" s="12" t="str">
        <f t="shared" si="27"/>
        <v>0</v>
      </c>
      <c r="J50" s="12" t="str">
        <f t="shared" si="27"/>
        <v>0</v>
      </c>
      <c r="K50" s="12" t="str">
        <f t="shared" si="27"/>
        <v>0</v>
      </c>
      <c r="L50" s="12" t="str">
        <f t="shared" si="27"/>
        <v>0</v>
      </c>
      <c r="M50" s="12" t="str">
        <f t="shared" si="27"/>
        <v>0</v>
      </c>
      <c r="N50" s="12" t="str">
        <f t="shared" si="27"/>
        <v>0</v>
      </c>
      <c r="O50" s="12">
        <f t="shared" si="27"/>
        <v>8.6528000000000012E-6</v>
      </c>
      <c r="P50" s="12">
        <f t="shared" si="27"/>
        <v>8.6528000000000012E-6</v>
      </c>
      <c r="Q50" s="12">
        <f t="shared" si="27"/>
        <v>8.6528000000000012E-6</v>
      </c>
      <c r="R50" s="12">
        <f t="shared" si="27"/>
        <v>8.6528000000000012E-6</v>
      </c>
      <c r="S50" s="12">
        <f t="shared" si="27"/>
        <v>8.6528000000000012E-6</v>
      </c>
      <c r="T50" s="12">
        <f t="shared" si="27"/>
        <v>8.6528000000000012E-6</v>
      </c>
      <c r="U50" s="12">
        <f t="shared" si="27"/>
        <v>8.6528000000000012E-6</v>
      </c>
      <c r="V50" s="12">
        <f t="shared" si="27"/>
        <v>8.6528000000000012E-6</v>
      </c>
      <c r="W50" s="12">
        <f t="shared" si="27"/>
        <v>8.6528000000000012E-6</v>
      </c>
      <c r="X50" s="12">
        <f t="shared" si="27"/>
        <v>8.6528000000000012E-6</v>
      </c>
      <c r="Y50" s="12">
        <f t="shared" si="27"/>
        <v>8.6528000000000012E-6</v>
      </c>
      <c r="Z50" s="12" t="str">
        <f t="shared" si="27"/>
        <v>0</v>
      </c>
      <c r="AA50" s="12" t="str">
        <f t="shared" si="27"/>
        <v>0</v>
      </c>
      <c r="AB50" s="12" t="str">
        <f t="shared" si="27"/>
        <v>0</v>
      </c>
      <c r="AC50" s="12" t="str">
        <f t="shared" si="27"/>
        <v>0</v>
      </c>
      <c r="AD50" s="12">
        <f t="shared" si="8"/>
        <v>9.5180800000000009E-5</v>
      </c>
    </row>
    <row r="51" spans="1:30" x14ac:dyDescent="0.4">
      <c r="A51">
        <v>3.6</v>
      </c>
      <c r="C51">
        <v>10</v>
      </c>
      <c r="D51" t="s">
        <v>38</v>
      </c>
      <c r="E51" t="s">
        <v>39</v>
      </c>
      <c r="F51" s="12">
        <f>IF(F29="","0",(2*$A40/$C$8)^2*0.5)</f>
        <v>8.6528000000000012E-6</v>
      </c>
      <c r="G51" s="12">
        <f t="shared" ref="G51:AC51" si="28">IF(G29="","0",(2*$A40/$C$8)^2*0.5)</f>
        <v>8.6528000000000012E-6</v>
      </c>
      <c r="H51" s="12">
        <f t="shared" si="28"/>
        <v>8.6528000000000012E-6</v>
      </c>
      <c r="I51" s="12">
        <f t="shared" si="28"/>
        <v>8.6528000000000012E-6</v>
      </c>
      <c r="J51" s="12">
        <f t="shared" si="28"/>
        <v>8.6528000000000012E-6</v>
      </c>
      <c r="K51" s="12">
        <f t="shared" si="28"/>
        <v>8.6528000000000012E-6</v>
      </c>
      <c r="L51" s="12">
        <f t="shared" si="28"/>
        <v>8.6528000000000012E-6</v>
      </c>
      <c r="M51" s="12">
        <f t="shared" si="28"/>
        <v>8.6528000000000012E-6</v>
      </c>
      <c r="N51" s="12">
        <f t="shared" si="28"/>
        <v>8.6528000000000012E-6</v>
      </c>
      <c r="O51" s="12" t="str">
        <f t="shared" si="28"/>
        <v>0</v>
      </c>
      <c r="P51" s="12" t="str">
        <f t="shared" si="28"/>
        <v>0</v>
      </c>
      <c r="Q51" s="12" t="str">
        <f t="shared" si="28"/>
        <v>0</v>
      </c>
      <c r="R51" s="12" t="str">
        <f t="shared" si="28"/>
        <v>0</v>
      </c>
      <c r="S51" s="12" t="str">
        <f t="shared" si="28"/>
        <v>0</v>
      </c>
      <c r="T51" s="12" t="str">
        <f t="shared" si="28"/>
        <v>0</v>
      </c>
      <c r="U51" s="12" t="str">
        <f t="shared" si="28"/>
        <v>0</v>
      </c>
      <c r="V51" s="12" t="str">
        <f t="shared" si="28"/>
        <v>0</v>
      </c>
      <c r="W51" s="12" t="str">
        <f t="shared" si="28"/>
        <v>0</v>
      </c>
      <c r="X51" s="12" t="str">
        <f t="shared" si="28"/>
        <v>0</v>
      </c>
      <c r="Y51" s="12" t="str">
        <f t="shared" si="28"/>
        <v>0</v>
      </c>
      <c r="Z51" s="12">
        <f t="shared" si="28"/>
        <v>8.6528000000000012E-6</v>
      </c>
      <c r="AA51" s="12">
        <f t="shared" si="28"/>
        <v>8.6528000000000012E-6</v>
      </c>
      <c r="AB51" s="12">
        <f t="shared" si="28"/>
        <v>8.6528000000000012E-6</v>
      </c>
      <c r="AC51" s="12">
        <f t="shared" si="28"/>
        <v>8.6528000000000012E-6</v>
      </c>
      <c r="AD51" s="12">
        <f t="shared" si="8"/>
        <v>1.1248640000000001E-4</v>
      </c>
    </row>
    <row r="52" spans="1:30" x14ac:dyDescent="0.4">
      <c r="A52">
        <v>3.8</v>
      </c>
      <c r="C52">
        <v>11</v>
      </c>
      <c r="D52" t="s">
        <v>23</v>
      </c>
      <c r="E52" t="s">
        <v>41</v>
      </c>
      <c r="F52" s="12" t="str">
        <f>IF(F28="","0",(2*$A41/$C$8)^2*0.5)</f>
        <v>0</v>
      </c>
      <c r="G52" s="12" t="str">
        <f t="shared" ref="G52:AC52" si="29">IF(G28="","0",(2*$A41/$C$8)^2*0.5)</f>
        <v>0</v>
      </c>
      <c r="H52" s="12" t="str">
        <f t="shared" si="29"/>
        <v>0</v>
      </c>
      <c r="I52" s="12" t="str">
        <f t="shared" si="29"/>
        <v>0</v>
      </c>
      <c r="J52" s="12" t="str">
        <f t="shared" si="29"/>
        <v>0</v>
      </c>
      <c r="K52" s="12" t="str">
        <f t="shared" si="29"/>
        <v>0</v>
      </c>
      <c r="L52" s="12" t="str">
        <f t="shared" si="29"/>
        <v>0</v>
      </c>
      <c r="M52" s="12" t="str">
        <f t="shared" si="29"/>
        <v>0</v>
      </c>
      <c r="N52" s="12" t="str">
        <f t="shared" si="29"/>
        <v>0</v>
      </c>
      <c r="O52" s="12">
        <f t="shared" si="29"/>
        <v>9.3311999999999997E-6</v>
      </c>
      <c r="P52" s="12">
        <f t="shared" si="29"/>
        <v>9.3311999999999997E-6</v>
      </c>
      <c r="Q52" s="12">
        <f t="shared" si="29"/>
        <v>9.3311999999999997E-6</v>
      </c>
      <c r="R52" s="12">
        <f t="shared" si="29"/>
        <v>9.3311999999999997E-6</v>
      </c>
      <c r="S52" s="12">
        <f t="shared" si="29"/>
        <v>9.3311999999999997E-6</v>
      </c>
      <c r="T52" s="12">
        <f t="shared" si="29"/>
        <v>9.3311999999999997E-6</v>
      </c>
      <c r="U52" s="12">
        <f t="shared" si="29"/>
        <v>9.3311999999999997E-6</v>
      </c>
      <c r="V52" s="12">
        <f t="shared" si="29"/>
        <v>9.3311999999999997E-6</v>
      </c>
      <c r="W52" s="12">
        <f t="shared" si="29"/>
        <v>9.3311999999999997E-6</v>
      </c>
      <c r="X52" s="12">
        <f t="shared" si="29"/>
        <v>9.3311999999999997E-6</v>
      </c>
      <c r="Y52" s="12">
        <f t="shared" si="29"/>
        <v>9.3311999999999997E-6</v>
      </c>
      <c r="Z52" s="12" t="str">
        <f t="shared" si="29"/>
        <v>0</v>
      </c>
      <c r="AA52" s="12" t="str">
        <f t="shared" si="29"/>
        <v>0</v>
      </c>
      <c r="AB52" s="12" t="str">
        <f t="shared" si="29"/>
        <v>0</v>
      </c>
      <c r="AC52" s="12" t="str">
        <f t="shared" si="29"/>
        <v>0</v>
      </c>
      <c r="AD52" s="12">
        <f t="shared" si="8"/>
        <v>1.0264319999999997E-4</v>
      </c>
    </row>
    <row r="53" spans="1:30" x14ac:dyDescent="0.4">
      <c r="A53">
        <v>4</v>
      </c>
      <c r="C53">
        <v>11</v>
      </c>
      <c r="D53" t="s">
        <v>38</v>
      </c>
      <c r="E53" t="s">
        <v>39</v>
      </c>
      <c r="F53" s="12">
        <f>IF(F29="","0",(2*$A41/$C$8)^2*0.5)</f>
        <v>9.3311999999999997E-6</v>
      </c>
      <c r="G53" s="12">
        <f t="shared" ref="G53:AC53" si="30">IF(G29="","0",(2*$A41/$C$8)^2*0.5)</f>
        <v>9.3311999999999997E-6</v>
      </c>
      <c r="H53" s="12">
        <f t="shared" si="30"/>
        <v>9.3311999999999997E-6</v>
      </c>
      <c r="I53" s="12">
        <f t="shared" si="30"/>
        <v>9.3311999999999997E-6</v>
      </c>
      <c r="J53" s="12">
        <f t="shared" si="30"/>
        <v>9.3311999999999997E-6</v>
      </c>
      <c r="K53" s="12">
        <f t="shared" si="30"/>
        <v>9.3311999999999997E-6</v>
      </c>
      <c r="L53" s="12">
        <f t="shared" si="30"/>
        <v>9.3311999999999997E-6</v>
      </c>
      <c r="M53" s="12">
        <f t="shared" si="30"/>
        <v>9.3311999999999997E-6</v>
      </c>
      <c r="N53" s="12">
        <f t="shared" si="30"/>
        <v>9.3311999999999997E-6</v>
      </c>
      <c r="O53" s="12" t="str">
        <f t="shared" si="30"/>
        <v>0</v>
      </c>
      <c r="P53" s="12" t="str">
        <f t="shared" si="30"/>
        <v>0</v>
      </c>
      <c r="Q53" s="12" t="str">
        <f t="shared" si="30"/>
        <v>0</v>
      </c>
      <c r="R53" s="12" t="str">
        <f t="shared" si="30"/>
        <v>0</v>
      </c>
      <c r="S53" s="12" t="str">
        <f t="shared" si="30"/>
        <v>0</v>
      </c>
      <c r="T53" s="12" t="str">
        <f t="shared" si="30"/>
        <v>0</v>
      </c>
      <c r="U53" s="12" t="str">
        <f t="shared" si="30"/>
        <v>0</v>
      </c>
      <c r="V53" s="12" t="str">
        <f t="shared" si="30"/>
        <v>0</v>
      </c>
      <c r="W53" s="12" t="str">
        <f t="shared" si="30"/>
        <v>0</v>
      </c>
      <c r="X53" s="12" t="str">
        <f t="shared" si="30"/>
        <v>0</v>
      </c>
      <c r="Y53" s="12" t="str">
        <f t="shared" si="30"/>
        <v>0</v>
      </c>
      <c r="Z53" s="12">
        <f t="shared" si="30"/>
        <v>9.3311999999999997E-6</v>
      </c>
      <c r="AA53" s="12">
        <f t="shared" si="30"/>
        <v>9.3311999999999997E-6</v>
      </c>
      <c r="AB53" s="12">
        <f t="shared" si="30"/>
        <v>9.3311999999999997E-6</v>
      </c>
      <c r="AC53" s="12">
        <f t="shared" si="30"/>
        <v>9.3311999999999997E-6</v>
      </c>
      <c r="AD53" s="12">
        <f t="shared" si="8"/>
        <v>1.2130559999999997E-4</v>
      </c>
    </row>
    <row r="54" spans="1:30" x14ac:dyDescent="0.4">
      <c r="A54">
        <v>6.4</v>
      </c>
      <c r="C54">
        <v>12</v>
      </c>
      <c r="D54" t="s">
        <v>23</v>
      </c>
      <c r="E54" t="s">
        <v>41</v>
      </c>
      <c r="F54" s="12" t="str">
        <f>IF(F28="","0",(2*$A42/$C$8)^2*0.5)</f>
        <v>0</v>
      </c>
      <c r="G54" s="12" t="str">
        <f t="shared" ref="G54:AC54" si="31">IF(G28="","0",(2*$A42/$C$8)^2*0.5)</f>
        <v>0</v>
      </c>
      <c r="H54" s="12" t="str">
        <f t="shared" si="31"/>
        <v>0</v>
      </c>
      <c r="I54" s="12" t="str">
        <f t="shared" si="31"/>
        <v>0</v>
      </c>
      <c r="J54" s="12" t="str">
        <f t="shared" si="31"/>
        <v>0</v>
      </c>
      <c r="K54" s="12" t="str">
        <f t="shared" si="31"/>
        <v>0</v>
      </c>
      <c r="L54" s="12" t="str">
        <f t="shared" si="31"/>
        <v>0</v>
      </c>
      <c r="M54" s="12" t="str">
        <f t="shared" si="31"/>
        <v>0</v>
      </c>
      <c r="N54" s="12" t="str">
        <f t="shared" si="31"/>
        <v>0</v>
      </c>
      <c r="O54" s="12">
        <f t="shared" si="31"/>
        <v>1.0035199999999998E-5</v>
      </c>
      <c r="P54" s="12">
        <f t="shared" si="31"/>
        <v>1.0035199999999998E-5</v>
      </c>
      <c r="Q54" s="12">
        <f t="shared" si="31"/>
        <v>1.0035199999999998E-5</v>
      </c>
      <c r="R54" s="12">
        <f t="shared" si="31"/>
        <v>1.0035199999999998E-5</v>
      </c>
      <c r="S54" s="12">
        <f t="shared" si="31"/>
        <v>1.0035199999999998E-5</v>
      </c>
      <c r="T54" s="12">
        <f t="shared" si="31"/>
        <v>1.0035199999999998E-5</v>
      </c>
      <c r="U54" s="12">
        <f t="shared" si="31"/>
        <v>1.0035199999999998E-5</v>
      </c>
      <c r="V54" s="12">
        <f t="shared" si="31"/>
        <v>1.0035199999999998E-5</v>
      </c>
      <c r="W54" s="12">
        <f t="shared" si="31"/>
        <v>1.0035199999999998E-5</v>
      </c>
      <c r="X54" s="12">
        <f t="shared" si="31"/>
        <v>1.0035199999999998E-5</v>
      </c>
      <c r="Y54" s="12">
        <f t="shared" si="31"/>
        <v>1.0035199999999998E-5</v>
      </c>
      <c r="Z54" s="12" t="str">
        <f t="shared" si="31"/>
        <v>0</v>
      </c>
      <c r="AA54" s="12" t="str">
        <f t="shared" si="31"/>
        <v>0</v>
      </c>
      <c r="AB54" s="12" t="str">
        <f t="shared" si="31"/>
        <v>0</v>
      </c>
      <c r="AC54" s="12" t="str">
        <f t="shared" si="31"/>
        <v>0</v>
      </c>
      <c r="AD54" s="12">
        <f t="shared" si="8"/>
        <v>1.1038719999999996E-4</v>
      </c>
    </row>
    <row r="55" spans="1:30" x14ac:dyDescent="0.4">
      <c r="A55">
        <v>6.6</v>
      </c>
      <c r="C55">
        <v>12</v>
      </c>
      <c r="D55" t="s">
        <v>38</v>
      </c>
      <c r="E55" t="s">
        <v>39</v>
      </c>
      <c r="F55" s="12">
        <f>IF(F29="","0",(2*$A42/$C$8)^2*0.5)</f>
        <v>1.0035199999999998E-5</v>
      </c>
      <c r="G55" s="12">
        <f t="shared" ref="G55:AC55" si="32">IF(G29="","0",(2*$A42/$C$8)^2*0.5)</f>
        <v>1.0035199999999998E-5</v>
      </c>
      <c r="H55" s="12">
        <f t="shared" si="32"/>
        <v>1.0035199999999998E-5</v>
      </c>
      <c r="I55" s="12">
        <f t="shared" si="32"/>
        <v>1.0035199999999998E-5</v>
      </c>
      <c r="J55" s="12">
        <f t="shared" si="32"/>
        <v>1.0035199999999998E-5</v>
      </c>
      <c r="K55" s="12">
        <f t="shared" si="32"/>
        <v>1.0035199999999998E-5</v>
      </c>
      <c r="L55" s="12">
        <f t="shared" si="32"/>
        <v>1.0035199999999998E-5</v>
      </c>
      <c r="M55" s="12">
        <f t="shared" si="32"/>
        <v>1.0035199999999998E-5</v>
      </c>
      <c r="N55" s="12">
        <f t="shared" si="32"/>
        <v>1.0035199999999998E-5</v>
      </c>
      <c r="O55" s="12" t="str">
        <f t="shared" si="32"/>
        <v>0</v>
      </c>
      <c r="P55" s="12" t="str">
        <f t="shared" si="32"/>
        <v>0</v>
      </c>
      <c r="Q55" s="12" t="str">
        <f t="shared" si="32"/>
        <v>0</v>
      </c>
      <c r="R55" s="12" t="str">
        <f t="shared" si="32"/>
        <v>0</v>
      </c>
      <c r="S55" s="12" t="str">
        <f t="shared" si="32"/>
        <v>0</v>
      </c>
      <c r="T55" s="12" t="str">
        <f t="shared" si="32"/>
        <v>0</v>
      </c>
      <c r="U55" s="12" t="str">
        <f t="shared" si="32"/>
        <v>0</v>
      </c>
      <c r="V55" s="12" t="str">
        <f t="shared" si="32"/>
        <v>0</v>
      </c>
      <c r="W55" s="12" t="str">
        <f t="shared" si="32"/>
        <v>0</v>
      </c>
      <c r="X55" s="12" t="str">
        <f t="shared" si="32"/>
        <v>0</v>
      </c>
      <c r="Y55" s="12" t="str">
        <f t="shared" si="32"/>
        <v>0</v>
      </c>
      <c r="Z55" s="12">
        <f t="shared" si="32"/>
        <v>1.0035199999999998E-5</v>
      </c>
      <c r="AA55" s="12">
        <f t="shared" si="32"/>
        <v>1.0035199999999998E-5</v>
      </c>
      <c r="AB55" s="12">
        <f t="shared" si="32"/>
        <v>1.0035199999999998E-5</v>
      </c>
      <c r="AC55" s="12">
        <f t="shared" si="32"/>
        <v>1.0035199999999998E-5</v>
      </c>
      <c r="AD55" s="12">
        <f t="shared" si="8"/>
        <v>1.3045759999999996E-4</v>
      </c>
    </row>
    <row r="56" spans="1:30" x14ac:dyDescent="0.4">
      <c r="A56">
        <v>6.8</v>
      </c>
      <c r="C56">
        <v>13</v>
      </c>
      <c r="D56" t="s">
        <v>23</v>
      </c>
      <c r="E56" t="s">
        <v>41</v>
      </c>
      <c r="F56" s="12" t="str">
        <f>IF(F28="","0",(2*$A43/$C$8)^2*0.5)</f>
        <v>0</v>
      </c>
      <c r="G56" s="12" t="str">
        <f t="shared" ref="G56:AC56" si="33">IF(G28="","0",(2*$A43/$C$8)^2*0.5)</f>
        <v>0</v>
      </c>
      <c r="H56" s="12" t="str">
        <f t="shared" si="33"/>
        <v>0</v>
      </c>
      <c r="I56" s="12" t="str">
        <f t="shared" si="33"/>
        <v>0</v>
      </c>
      <c r="J56" s="12" t="str">
        <f t="shared" si="33"/>
        <v>0</v>
      </c>
      <c r="K56" s="12" t="str">
        <f t="shared" si="33"/>
        <v>0</v>
      </c>
      <c r="L56" s="12" t="str">
        <f t="shared" si="33"/>
        <v>0</v>
      </c>
      <c r="M56" s="12" t="str">
        <f t="shared" si="33"/>
        <v>0</v>
      </c>
      <c r="N56" s="12" t="str">
        <f t="shared" si="33"/>
        <v>0</v>
      </c>
      <c r="O56" s="12">
        <f t="shared" si="33"/>
        <v>1.0764800000000001E-5</v>
      </c>
      <c r="P56" s="12">
        <f t="shared" si="33"/>
        <v>1.0764800000000001E-5</v>
      </c>
      <c r="Q56" s="12">
        <f t="shared" si="33"/>
        <v>1.0764800000000001E-5</v>
      </c>
      <c r="R56" s="12">
        <f t="shared" si="33"/>
        <v>1.0764800000000001E-5</v>
      </c>
      <c r="S56" s="12">
        <f t="shared" si="33"/>
        <v>1.0764800000000001E-5</v>
      </c>
      <c r="T56" s="12">
        <f t="shared" si="33"/>
        <v>1.0764800000000001E-5</v>
      </c>
      <c r="U56" s="12">
        <f t="shared" si="33"/>
        <v>1.0764800000000001E-5</v>
      </c>
      <c r="V56" s="12">
        <f t="shared" si="33"/>
        <v>1.0764800000000001E-5</v>
      </c>
      <c r="W56" s="12">
        <f t="shared" si="33"/>
        <v>1.0764800000000001E-5</v>
      </c>
      <c r="X56" s="12">
        <f t="shared" si="33"/>
        <v>1.0764800000000001E-5</v>
      </c>
      <c r="Y56" s="12">
        <f t="shared" si="33"/>
        <v>1.0764800000000001E-5</v>
      </c>
      <c r="Z56" s="12" t="str">
        <f t="shared" si="33"/>
        <v>0</v>
      </c>
      <c r="AA56" s="12" t="str">
        <f t="shared" si="33"/>
        <v>0</v>
      </c>
      <c r="AB56" s="12" t="str">
        <f t="shared" si="33"/>
        <v>0</v>
      </c>
      <c r="AC56" s="12" t="str">
        <f t="shared" si="33"/>
        <v>0</v>
      </c>
      <c r="AD56" s="12">
        <f t="shared" si="8"/>
        <v>1.1841279999999998E-4</v>
      </c>
    </row>
    <row r="57" spans="1:30" x14ac:dyDescent="0.4">
      <c r="A57">
        <v>7</v>
      </c>
      <c r="C57">
        <v>13</v>
      </c>
      <c r="D57" t="s">
        <v>38</v>
      </c>
      <c r="E57" t="s">
        <v>39</v>
      </c>
      <c r="F57" s="12">
        <f>IF(F29="","0",(2*$A43/$C$8)^2*0.5)</f>
        <v>1.0764800000000001E-5</v>
      </c>
      <c r="G57" s="12">
        <f t="shared" ref="G57:AC57" si="34">IF(G29="","0",(2*$A43/$C$8)^2*0.5)</f>
        <v>1.0764800000000001E-5</v>
      </c>
      <c r="H57" s="12">
        <f t="shared" si="34"/>
        <v>1.0764800000000001E-5</v>
      </c>
      <c r="I57" s="12">
        <f t="shared" si="34"/>
        <v>1.0764800000000001E-5</v>
      </c>
      <c r="J57" s="12">
        <f t="shared" si="34"/>
        <v>1.0764800000000001E-5</v>
      </c>
      <c r="K57" s="12">
        <f t="shared" si="34"/>
        <v>1.0764800000000001E-5</v>
      </c>
      <c r="L57" s="12">
        <f t="shared" si="34"/>
        <v>1.0764800000000001E-5</v>
      </c>
      <c r="M57" s="12">
        <f t="shared" si="34"/>
        <v>1.0764800000000001E-5</v>
      </c>
      <c r="N57" s="12">
        <f t="shared" si="34"/>
        <v>1.0764800000000001E-5</v>
      </c>
      <c r="O57" s="12" t="str">
        <f t="shared" si="34"/>
        <v>0</v>
      </c>
      <c r="P57" s="12" t="str">
        <f t="shared" si="34"/>
        <v>0</v>
      </c>
      <c r="Q57" s="12" t="str">
        <f t="shared" si="34"/>
        <v>0</v>
      </c>
      <c r="R57" s="12" t="str">
        <f t="shared" si="34"/>
        <v>0</v>
      </c>
      <c r="S57" s="12" t="str">
        <f t="shared" si="34"/>
        <v>0</v>
      </c>
      <c r="T57" s="12" t="str">
        <f t="shared" si="34"/>
        <v>0</v>
      </c>
      <c r="U57" s="12" t="str">
        <f t="shared" si="34"/>
        <v>0</v>
      </c>
      <c r="V57" s="12" t="str">
        <f t="shared" si="34"/>
        <v>0</v>
      </c>
      <c r="W57" s="12" t="str">
        <f t="shared" si="34"/>
        <v>0</v>
      </c>
      <c r="X57" s="12" t="str">
        <f t="shared" si="34"/>
        <v>0</v>
      </c>
      <c r="Y57" s="12" t="str">
        <f t="shared" si="34"/>
        <v>0</v>
      </c>
      <c r="Z57" s="12">
        <f t="shared" si="34"/>
        <v>1.0764800000000001E-5</v>
      </c>
      <c r="AA57" s="12">
        <f t="shared" si="34"/>
        <v>1.0764800000000001E-5</v>
      </c>
      <c r="AB57" s="12">
        <f t="shared" si="34"/>
        <v>1.0764800000000001E-5</v>
      </c>
      <c r="AC57" s="12">
        <f t="shared" si="34"/>
        <v>1.0764800000000001E-5</v>
      </c>
      <c r="AD57" s="12">
        <f t="shared" si="8"/>
        <v>1.3994239999999997E-4</v>
      </c>
    </row>
    <row r="58" spans="1:30" x14ac:dyDescent="0.4">
      <c r="A58">
        <v>8</v>
      </c>
      <c r="C58">
        <v>14</v>
      </c>
      <c r="D58" t="s">
        <v>23</v>
      </c>
      <c r="E58" t="s">
        <v>41</v>
      </c>
      <c r="F58" s="12" t="str">
        <f>IF(F28="","0",(2*$A44/$C$8)^2*0.5)</f>
        <v>0</v>
      </c>
      <c r="G58" s="12" t="str">
        <f t="shared" ref="G58:AC58" si="35">IF(G28="","0",(2*$A44/$C$8)^2*0.5)</f>
        <v>0</v>
      </c>
      <c r="H58" s="12" t="str">
        <f t="shared" si="35"/>
        <v>0</v>
      </c>
      <c r="I58" s="12" t="str">
        <f t="shared" si="35"/>
        <v>0</v>
      </c>
      <c r="J58" s="12" t="str">
        <f t="shared" si="35"/>
        <v>0</v>
      </c>
      <c r="K58" s="12" t="str">
        <f t="shared" si="35"/>
        <v>0</v>
      </c>
      <c r="L58" s="12" t="str">
        <f t="shared" si="35"/>
        <v>0</v>
      </c>
      <c r="M58" s="12" t="str">
        <f t="shared" si="35"/>
        <v>0</v>
      </c>
      <c r="N58" s="12" t="str">
        <f t="shared" si="35"/>
        <v>0</v>
      </c>
      <c r="O58" s="12">
        <f t="shared" si="35"/>
        <v>1.1519999999999998E-5</v>
      </c>
      <c r="P58" s="12">
        <f t="shared" si="35"/>
        <v>1.1519999999999998E-5</v>
      </c>
      <c r="Q58" s="12">
        <f t="shared" si="35"/>
        <v>1.1519999999999998E-5</v>
      </c>
      <c r="R58" s="12">
        <f t="shared" si="35"/>
        <v>1.1519999999999998E-5</v>
      </c>
      <c r="S58" s="12">
        <f t="shared" si="35"/>
        <v>1.1519999999999998E-5</v>
      </c>
      <c r="T58" s="12">
        <f t="shared" si="35"/>
        <v>1.1519999999999998E-5</v>
      </c>
      <c r="U58" s="12">
        <f t="shared" si="35"/>
        <v>1.1519999999999998E-5</v>
      </c>
      <c r="V58" s="12">
        <f t="shared" si="35"/>
        <v>1.1519999999999998E-5</v>
      </c>
      <c r="W58" s="12">
        <f t="shared" si="35"/>
        <v>1.1519999999999998E-5</v>
      </c>
      <c r="X58" s="12">
        <f t="shared" si="35"/>
        <v>1.1519999999999998E-5</v>
      </c>
      <c r="Y58" s="12">
        <f t="shared" si="35"/>
        <v>1.1519999999999998E-5</v>
      </c>
      <c r="Z58" s="12" t="str">
        <f t="shared" si="35"/>
        <v>0</v>
      </c>
      <c r="AA58" s="12" t="str">
        <f t="shared" si="35"/>
        <v>0</v>
      </c>
      <c r="AB58" s="12" t="str">
        <f t="shared" si="35"/>
        <v>0</v>
      </c>
      <c r="AC58" s="12" t="str">
        <f t="shared" si="35"/>
        <v>0</v>
      </c>
      <c r="AD58" s="12">
        <f t="shared" si="8"/>
        <v>1.2671999999999998E-4</v>
      </c>
    </row>
    <row r="59" spans="1:30" x14ac:dyDescent="0.4">
      <c r="A59">
        <v>8.1999999999999993</v>
      </c>
      <c r="C59">
        <v>14</v>
      </c>
      <c r="D59" t="s">
        <v>38</v>
      </c>
      <c r="E59" t="s">
        <v>39</v>
      </c>
      <c r="F59" s="12">
        <f>IF(F29="","0",(2*$A44/$C$8)^2*0.5)</f>
        <v>1.1519999999999998E-5</v>
      </c>
      <c r="G59" s="12">
        <f t="shared" ref="G59:AC59" si="36">IF(G29="","0",(2*$A44/$C$8)^2*0.5)</f>
        <v>1.1519999999999998E-5</v>
      </c>
      <c r="H59" s="12">
        <f t="shared" si="36"/>
        <v>1.1519999999999998E-5</v>
      </c>
      <c r="I59" s="12">
        <f t="shared" si="36"/>
        <v>1.1519999999999998E-5</v>
      </c>
      <c r="J59" s="12">
        <f t="shared" si="36"/>
        <v>1.1519999999999998E-5</v>
      </c>
      <c r="K59" s="12">
        <f t="shared" si="36"/>
        <v>1.1519999999999998E-5</v>
      </c>
      <c r="L59" s="12">
        <f t="shared" si="36"/>
        <v>1.1519999999999998E-5</v>
      </c>
      <c r="M59" s="12">
        <f t="shared" si="36"/>
        <v>1.1519999999999998E-5</v>
      </c>
      <c r="N59" s="12">
        <f t="shared" si="36"/>
        <v>1.1519999999999998E-5</v>
      </c>
      <c r="O59" s="12" t="str">
        <f t="shared" si="36"/>
        <v>0</v>
      </c>
      <c r="P59" s="12" t="str">
        <f t="shared" si="36"/>
        <v>0</v>
      </c>
      <c r="Q59" s="12" t="str">
        <f t="shared" si="36"/>
        <v>0</v>
      </c>
      <c r="R59" s="12" t="str">
        <f t="shared" si="36"/>
        <v>0</v>
      </c>
      <c r="S59" s="12" t="str">
        <f t="shared" si="36"/>
        <v>0</v>
      </c>
      <c r="T59" s="12" t="str">
        <f t="shared" si="36"/>
        <v>0</v>
      </c>
      <c r="U59" s="12" t="str">
        <f t="shared" si="36"/>
        <v>0</v>
      </c>
      <c r="V59" s="12" t="str">
        <f t="shared" si="36"/>
        <v>0</v>
      </c>
      <c r="W59" s="12" t="str">
        <f t="shared" si="36"/>
        <v>0</v>
      </c>
      <c r="X59" s="12" t="str">
        <f t="shared" si="36"/>
        <v>0</v>
      </c>
      <c r="Y59" s="12" t="str">
        <f t="shared" si="36"/>
        <v>0</v>
      </c>
      <c r="Z59" s="12">
        <f t="shared" si="36"/>
        <v>1.1519999999999998E-5</v>
      </c>
      <c r="AA59" s="12">
        <f t="shared" si="36"/>
        <v>1.1519999999999998E-5</v>
      </c>
      <c r="AB59" s="12">
        <f t="shared" si="36"/>
        <v>1.1519999999999998E-5</v>
      </c>
      <c r="AC59" s="12">
        <f t="shared" si="36"/>
        <v>1.1519999999999998E-5</v>
      </c>
      <c r="AD59" s="12">
        <f t="shared" si="8"/>
        <v>1.4975999999999998E-4</v>
      </c>
    </row>
    <row r="60" spans="1:30" x14ac:dyDescent="0.4">
      <c r="A60">
        <v>8.4</v>
      </c>
      <c r="C60">
        <v>15</v>
      </c>
      <c r="D60" t="s">
        <v>23</v>
      </c>
      <c r="E60" t="s">
        <v>41</v>
      </c>
      <c r="F60" s="12" t="str">
        <f>IF(F28="","0",(2*$A45/$C$8)^2*0.5)</f>
        <v>0</v>
      </c>
      <c r="G60" s="12" t="str">
        <f t="shared" ref="G60:AC60" si="37">IF(G28="","0",(2*$A45/$C$8)^2*0.5)</f>
        <v>0</v>
      </c>
      <c r="H60" s="12" t="str">
        <f t="shared" si="37"/>
        <v>0</v>
      </c>
      <c r="I60" s="12" t="str">
        <f t="shared" si="37"/>
        <v>0</v>
      </c>
      <c r="J60" s="12" t="str">
        <f t="shared" si="37"/>
        <v>0</v>
      </c>
      <c r="K60" s="12" t="str">
        <f t="shared" si="37"/>
        <v>0</v>
      </c>
      <c r="L60" s="12" t="str">
        <f t="shared" si="37"/>
        <v>0</v>
      </c>
      <c r="M60" s="12" t="str">
        <f t="shared" si="37"/>
        <v>0</v>
      </c>
      <c r="N60" s="12" t="str">
        <f t="shared" si="37"/>
        <v>0</v>
      </c>
      <c r="O60" s="12">
        <f t="shared" si="37"/>
        <v>1.2300799999999999E-5</v>
      </c>
      <c r="P60" s="12">
        <f t="shared" si="37"/>
        <v>1.2300799999999999E-5</v>
      </c>
      <c r="Q60" s="12">
        <f t="shared" si="37"/>
        <v>1.2300799999999999E-5</v>
      </c>
      <c r="R60" s="12">
        <f t="shared" si="37"/>
        <v>1.2300799999999999E-5</v>
      </c>
      <c r="S60" s="12">
        <f t="shared" si="37"/>
        <v>1.2300799999999999E-5</v>
      </c>
      <c r="T60" s="12">
        <f t="shared" si="37"/>
        <v>1.2300799999999999E-5</v>
      </c>
      <c r="U60" s="12">
        <f t="shared" si="37"/>
        <v>1.2300799999999999E-5</v>
      </c>
      <c r="V60" s="12">
        <f t="shared" si="37"/>
        <v>1.2300799999999999E-5</v>
      </c>
      <c r="W60" s="12">
        <f t="shared" si="37"/>
        <v>1.2300799999999999E-5</v>
      </c>
      <c r="X60" s="12">
        <f t="shared" si="37"/>
        <v>1.2300799999999999E-5</v>
      </c>
      <c r="Y60" s="12">
        <f t="shared" si="37"/>
        <v>1.2300799999999999E-5</v>
      </c>
      <c r="Z60" s="12" t="str">
        <f t="shared" si="37"/>
        <v>0</v>
      </c>
      <c r="AA60" s="12" t="str">
        <f t="shared" si="37"/>
        <v>0</v>
      </c>
      <c r="AB60" s="12" t="str">
        <f t="shared" si="37"/>
        <v>0</v>
      </c>
      <c r="AC60" s="12" t="str">
        <f t="shared" si="37"/>
        <v>0</v>
      </c>
      <c r="AD60" s="12">
        <f t="shared" si="8"/>
        <v>1.353088E-4</v>
      </c>
    </row>
    <row r="61" spans="1:30" x14ac:dyDescent="0.4">
      <c r="A61">
        <v>9.1999999999999993</v>
      </c>
      <c r="C61">
        <v>15</v>
      </c>
      <c r="D61" t="s">
        <v>38</v>
      </c>
      <c r="E61" t="s">
        <v>39</v>
      </c>
      <c r="F61" s="12">
        <f>IF(F29="","0",(2*$A45/$C$8)^2*0.5)</f>
        <v>1.2300799999999999E-5</v>
      </c>
      <c r="G61" s="12">
        <f t="shared" ref="G61:AC61" si="38">IF(G29="","0",(2*$A45/$C$8)^2*0.5)</f>
        <v>1.2300799999999999E-5</v>
      </c>
      <c r="H61" s="12">
        <f t="shared" si="38"/>
        <v>1.2300799999999999E-5</v>
      </c>
      <c r="I61" s="12">
        <f t="shared" si="38"/>
        <v>1.2300799999999999E-5</v>
      </c>
      <c r="J61" s="12">
        <f t="shared" si="38"/>
        <v>1.2300799999999999E-5</v>
      </c>
      <c r="K61" s="12">
        <f t="shared" si="38"/>
        <v>1.2300799999999999E-5</v>
      </c>
      <c r="L61" s="12">
        <f t="shared" si="38"/>
        <v>1.2300799999999999E-5</v>
      </c>
      <c r="M61" s="12">
        <f t="shared" si="38"/>
        <v>1.2300799999999999E-5</v>
      </c>
      <c r="N61" s="12">
        <f t="shared" si="38"/>
        <v>1.2300799999999999E-5</v>
      </c>
      <c r="O61" s="12" t="str">
        <f t="shared" si="38"/>
        <v>0</v>
      </c>
      <c r="P61" s="12" t="str">
        <f t="shared" si="38"/>
        <v>0</v>
      </c>
      <c r="Q61" s="12" t="str">
        <f t="shared" si="38"/>
        <v>0</v>
      </c>
      <c r="R61" s="12" t="str">
        <f t="shared" si="38"/>
        <v>0</v>
      </c>
      <c r="S61" s="12" t="str">
        <f t="shared" si="38"/>
        <v>0</v>
      </c>
      <c r="T61" s="12" t="str">
        <f t="shared" si="38"/>
        <v>0</v>
      </c>
      <c r="U61" s="12" t="str">
        <f t="shared" si="38"/>
        <v>0</v>
      </c>
      <c r="V61" s="12" t="str">
        <f t="shared" si="38"/>
        <v>0</v>
      </c>
      <c r="W61" s="12" t="str">
        <f t="shared" si="38"/>
        <v>0</v>
      </c>
      <c r="X61" s="12" t="str">
        <f t="shared" si="38"/>
        <v>0</v>
      </c>
      <c r="Y61" s="12" t="str">
        <f t="shared" si="38"/>
        <v>0</v>
      </c>
      <c r="Z61" s="12">
        <f t="shared" si="38"/>
        <v>1.2300799999999999E-5</v>
      </c>
      <c r="AA61" s="12">
        <f t="shared" si="38"/>
        <v>1.2300799999999999E-5</v>
      </c>
      <c r="AB61" s="12">
        <f t="shared" si="38"/>
        <v>1.2300799999999999E-5</v>
      </c>
      <c r="AC61" s="12">
        <f t="shared" si="38"/>
        <v>1.2300799999999999E-5</v>
      </c>
      <c r="AD61" s="12">
        <f t="shared" si="8"/>
        <v>1.5991040000000001E-4</v>
      </c>
    </row>
    <row r="62" spans="1:30" x14ac:dyDescent="0.4">
      <c r="A62">
        <v>9.4</v>
      </c>
      <c r="C62">
        <v>16</v>
      </c>
      <c r="D62" t="s">
        <v>23</v>
      </c>
      <c r="E62" t="s">
        <v>41</v>
      </c>
      <c r="F62" s="12" t="str">
        <f>IF(F28="","0",(2*$A46/$C$8)^2*0.5)</f>
        <v>0</v>
      </c>
      <c r="G62" s="12" t="str">
        <f t="shared" ref="G62:AC62" si="39">IF(G28="","0",(2*$A46/$C$8)^2*0.5)</f>
        <v>0</v>
      </c>
      <c r="H62" s="12" t="str">
        <f t="shared" si="39"/>
        <v>0</v>
      </c>
      <c r="I62" s="12" t="str">
        <f t="shared" si="39"/>
        <v>0</v>
      </c>
      <c r="J62" s="12" t="str">
        <f t="shared" si="39"/>
        <v>0</v>
      </c>
      <c r="K62" s="12" t="str">
        <f t="shared" si="39"/>
        <v>0</v>
      </c>
      <c r="L62" s="12" t="str">
        <f t="shared" si="39"/>
        <v>0</v>
      </c>
      <c r="M62" s="12" t="str">
        <f t="shared" si="39"/>
        <v>0</v>
      </c>
      <c r="N62" s="12" t="str">
        <f t="shared" si="39"/>
        <v>0</v>
      </c>
      <c r="O62" s="12">
        <f t="shared" si="39"/>
        <v>2.1632000000000003E-6</v>
      </c>
      <c r="P62" s="12">
        <f t="shared" si="39"/>
        <v>2.1632000000000003E-6</v>
      </c>
      <c r="Q62" s="12">
        <f t="shared" si="39"/>
        <v>2.1632000000000003E-6</v>
      </c>
      <c r="R62" s="12">
        <f t="shared" si="39"/>
        <v>2.1632000000000003E-6</v>
      </c>
      <c r="S62" s="12">
        <f t="shared" si="39"/>
        <v>2.1632000000000003E-6</v>
      </c>
      <c r="T62" s="12">
        <f t="shared" si="39"/>
        <v>2.1632000000000003E-6</v>
      </c>
      <c r="U62" s="12">
        <f t="shared" si="39"/>
        <v>2.1632000000000003E-6</v>
      </c>
      <c r="V62" s="12">
        <f t="shared" si="39"/>
        <v>2.1632000000000003E-6</v>
      </c>
      <c r="W62" s="12">
        <f t="shared" si="39"/>
        <v>2.1632000000000003E-6</v>
      </c>
      <c r="X62" s="12">
        <f t="shared" si="39"/>
        <v>2.1632000000000003E-6</v>
      </c>
      <c r="Y62" s="12">
        <f t="shared" si="39"/>
        <v>2.1632000000000003E-6</v>
      </c>
      <c r="Z62" s="12" t="str">
        <f t="shared" si="39"/>
        <v>0</v>
      </c>
      <c r="AA62" s="12" t="str">
        <f t="shared" si="39"/>
        <v>0</v>
      </c>
      <c r="AB62" s="12" t="str">
        <f t="shared" si="39"/>
        <v>0</v>
      </c>
      <c r="AC62" s="12" t="str">
        <f t="shared" si="39"/>
        <v>0</v>
      </c>
      <c r="AD62" s="12">
        <f t="shared" si="8"/>
        <v>2.3795200000000002E-5</v>
      </c>
    </row>
    <row r="63" spans="1:30" x14ac:dyDescent="0.4">
      <c r="A63">
        <v>9.6</v>
      </c>
      <c r="C63">
        <v>16</v>
      </c>
      <c r="D63" t="s">
        <v>38</v>
      </c>
      <c r="E63" t="s">
        <v>39</v>
      </c>
      <c r="F63" s="12">
        <f>IF(F29="","0",(2*$A46/$C$8)^2*0.5)</f>
        <v>2.1632000000000003E-6</v>
      </c>
      <c r="G63" s="12">
        <f t="shared" ref="G63:AC63" si="40">IF(G29="","0",(2*$A46/$C$8)^2*0.5)</f>
        <v>2.1632000000000003E-6</v>
      </c>
      <c r="H63" s="12">
        <f t="shared" si="40"/>
        <v>2.1632000000000003E-6</v>
      </c>
      <c r="I63" s="12">
        <f t="shared" si="40"/>
        <v>2.1632000000000003E-6</v>
      </c>
      <c r="J63" s="12">
        <f t="shared" si="40"/>
        <v>2.1632000000000003E-6</v>
      </c>
      <c r="K63" s="12">
        <f t="shared" si="40"/>
        <v>2.1632000000000003E-6</v>
      </c>
      <c r="L63" s="12">
        <f t="shared" si="40"/>
        <v>2.1632000000000003E-6</v>
      </c>
      <c r="M63" s="12">
        <f t="shared" si="40"/>
        <v>2.1632000000000003E-6</v>
      </c>
      <c r="N63" s="12">
        <f t="shared" si="40"/>
        <v>2.1632000000000003E-6</v>
      </c>
      <c r="O63" s="12" t="str">
        <f t="shared" si="40"/>
        <v>0</v>
      </c>
      <c r="P63" s="12" t="str">
        <f t="shared" si="40"/>
        <v>0</v>
      </c>
      <c r="Q63" s="12" t="str">
        <f t="shared" si="40"/>
        <v>0</v>
      </c>
      <c r="R63" s="12" t="str">
        <f t="shared" si="40"/>
        <v>0</v>
      </c>
      <c r="S63" s="12" t="str">
        <f t="shared" si="40"/>
        <v>0</v>
      </c>
      <c r="T63" s="12" t="str">
        <f t="shared" si="40"/>
        <v>0</v>
      </c>
      <c r="U63" s="12" t="str">
        <f t="shared" si="40"/>
        <v>0</v>
      </c>
      <c r="V63" s="12" t="str">
        <f t="shared" si="40"/>
        <v>0</v>
      </c>
      <c r="W63" s="12" t="str">
        <f t="shared" si="40"/>
        <v>0</v>
      </c>
      <c r="X63" s="12" t="str">
        <f t="shared" si="40"/>
        <v>0</v>
      </c>
      <c r="Y63" s="12" t="str">
        <f t="shared" si="40"/>
        <v>0</v>
      </c>
      <c r="Z63" s="12">
        <f t="shared" si="40"/>
        <v>2.1632000000000003E-6</v>
      </c>
      <c r="AA63" s="12">
        <f t="shared" si="40"/>
        <v>2.1632000000000003E-6</v>
      </c>
      <c r="AB63" s="12">
        <f t="shared" si="40"/>
        <v>2.1632000000000003E-6</v>
      </c>
      <c r="AC63" s="12">
        <f t="shared" si="40"/>
        <v>2.1632000000000003E-6</v>
      </c>
      <c r="AD63" s="12">
        <f t="shared" si="8"/>
        <v>2.8121600000000002E-5</v>
      </c>
    </row>
    <row r="64" spans="1:30" x14ac:dyDescent="0.4">
      <c r="A64">
        <v>9.8000000000000007</v>
      </c>
      <c r="C64">
        <v>17</v>
      </c>
      <c r="D64" t="s">
        <v>23</v>
      </c>
      <c r="E64" t="s">
        <v>41</v>
      </c>
      <c r="F64" s="12" t="str">
        <f>IF(F28="","0",(2*$A47/$C$8)^2*0.5)</f>
        <v>0</v>
      </c>
      <c r="G64" s="12" t="str">
        <f t="shared" ref="G64:AC64" si="41">IF(G28="","0",(2*$A47/$C$8)^2*0.5)</f>
        <v>0</v>
      </c>
      <c r="H64" s="12" t="str">
        <f t="shared" si="41"/>
        <v>0</v>
      </c>
      <c r="I64" s="12" t="str">
        <f t="shared" si="41"/>
        <v>0</v>
      </c>
      <c r="J64" s="12" t="str">
        <f t="shared" si="41"/>
        <v>0</v>
      </c>
      <c r="K64" s="12" t="str">
        <f t="shared" si="41"/>
        <v>0</v>
      </c>
      <c r="L64" s="12" t="str">
        <f t="shared" si="41"/>
        <v>0</v>
      </c>
      <c r="M64" s="12" t="str">
        <f t="shared" si="41"/>
        <v>0</v>
      </c>
      <c r="N64" s="12" t="str">
        <f t="shared" si="41"/>
        <v>0</v>
      </c>
      <c r="O64" s="12">
        <f t="shared" si="41"/>
        <v>2.5087999999999996E-6</v>
      </c>
      <c r="P64" s="12">
        <f t="shared" si="41"/>
        <v>2.5087999999999996E-6</v>
      </c>
      <c r="Q64" s="12">
        <f t="shared" si="41"/>
        <v>2.5087999999999996E-6</v>
      </c>
      <c r="R64" s="12">
        <f t="shared" si="41"/>
        <v>2.5087999999999996E-6</v>
      </c>
      <c r="S64" s="12">
        <f t="shared" si="41"/>
        <v>2.5087999999999996E-6</v>
      </c>
      <c r="T64" s="12">
        <f t="shared" si="41"/>
        <v>2.5087999999999996E-6</v>
      </c>
      <c r="U64" s="12">
        <f t="shared" si="41"/>
        <v>2.5087999999999996E-6</v>
      </c>
      <c r="V64" s="12">
        <f t="shared" si="41"/>
        <v>2.5087999999999996E-6</v>
      </c>
      <c r="W64" s="12">
        <f t="shared" si="41"/>
        <v>2.5087999999999996E-6</v>
      </c>
      <c r="X64" s="12">
        <f t="shared" si="41"/>
        <v>2.5087999999999996E-6</v>
      </c>
      <c r="Y64" s="12">
        <f t="shared" si="41"/>
        <v>2.5087999999999996E-6</v>
      </c>
      <c r="Z64" s="12" t="str">
        <f t="shared" si="41"/>
        <v>0</v>
      </c>
      <c r="AA64" s="12" t="str">
        <f t="shared" si="41"/>
        <v>0</v>
      </c>
      <c r="AB64" s="12" t="str">
        <f t="shared" si="41"/>
        <v>0</v>
      </c>
      <c r="AC64" s="12" t="str">
        <f t="shared" si="41"/>
        <v>0</v>
      </c>
      <c r="AD64" s="12">
        <f t="shared" si="8"/>
        <v>2.759679999999999E-5</v>
      </c>
    </row>
    <row r="65" spans="1:30" x14ac:dyDescent="0.4">
      <c r="A65">
        <v>10</v>
      </c>
      <c r="C65">
        <v>17</v>
      </c>
      <c r="D65" t="s">
        <v>38</v>
      </c>
      <c r="E65" t="s">
        <v>39</v>
      </c>
      <c r="F65" s="12">
        <f>IF(F29="","0",(2*$A47/$C$8)^2*0.5)</f>
        <v>2.5087999999999996E-6</v>
      </c>
      <c r="G65" s="12">
        <f t="shared" ref="G65:AC65" si="42">IF(G29="","0",(2*$A47/$C$8)^2*0.5)</f>
        <v>2.5087999999999996E-6</v>
      </c>
      <c r="H65" s="12">
        <f t="shared" si="42"/>
        <v>2.5087999999999996E-6</v>
      </c>
      <c r="I65" s="12">
        <f t="shared" si="42"/>
        <v>2.5087999999999996E-6</v>
      </c>
      <c r="J65" s="12">
        <f t="shared" si="42"/>
        <v>2.5087999999999996E-6</v>
      </c>
      <c r="K65" s="12">
        <f t="shared" si="42"/>
        <v>2.5087999999999996E-6</v>
      </c>
      <c r="L65" s="12">
        <f t="shared" si="42"/>
        <v>2.5087999999999996E-6</v>
      </c>
      <c r="M65" s="12">
        <f t="shared" si="42"/>
        <v>2.5087999999999996E-6</v>
      </c>
      <c r="N65" s="12">
        <f t="shared" si="42"/>
        <v>2.5087999999999996E-6</v>
      </c>
      <c r="O65" s="12" t="str">
        <f t="shared" si="42"/>
        <v>0</v>
      </c>
      <c r="P65" s="12" t="str">
        <f t="shared" si="42"/>
        <v>0</v>
      </c>
      <c r="Q65" s="12" t="str">
        <f t="shared" si="42"/>
        <v>0</v>
      </c>
      <c r="R65" s="12" t="str">
        <f t="shared" si="42"/>
        <v>0</v>
      </c>
      <c r="S65" s="12" t="str">
        <f t="shared" si="42"/>
        <v>0</v>
      </c>
      <c r="T65" s="12" t="str">
        <f t="shared" si="42"/>
        <v>0</v>
      </c>
      <c r="U65" s="12" t="str">
        <f t="shared" si="42"/>
        <v>0</v>
      </c>
      <c r="V65" s="12" t="str">
        <f t="shared" si="42"/>
        <v>0</v>
      </c>
      <c r="W65" s="12" t="str">
        <f t="shared" si="42"/>
        <v>0</v>
      </c>
      <c r="X65" s="12" t="str">
        <f t="shared" si="42"/>
        <v>0</v>
      </c>
      <c r="Y65" s="12" t="str">
        <f t="shared" si="42"/>
        <v>0</v>
      </c>
      <c r="Z65" s="12">
        <f t="shared" si="42"/>
        <v>2.5087999999999996E-6</v>
      </c>
      <c r="AA65" s="12">
        <f t="shared" si="42"/>
        <v>2.5087999999999996E-6</v>
      </c>
      <c r="AB65" s="12">
        <f t="shared" si="42"/>
        <v>2.5087999999999996E-6</v>
      </c>
      <c r="AC65" s="12">
        <f t="shared" si="42"/>
        <v>2.5087999999999996E-6</v>
      </c>
      <c r="AD65" s="12">
        <f t="shared" si="8"/>
        <v>3.2614399999999991E-5</v>
      </c>
    </row>
    <row r="66" spans="1:30" x14ac:dyDescent="0.4">
      <c r="A66">
        <v>10.199999999999999</v>
      </c>
      <c r="C66">
        <v>18</v>
      </c>
      <c r="D66" t="s">
        <v>23</v>
      </c>
      <c r="E66" t="s">
        <v>41</v>
      </c>
      <c r="F66" s="12" t="str">
        <f>IF(F28="","0",(2*$A48/$C$8)^2*0.5)</f>
        <v>0</v>
      </c>
      <c r="G66" s="12" t="str">
        <f t="shared" ref="G66:AC66" si="43">IF(G28="","0",(2*$A48/$C$8)^2*0.5)</f>
        <v>0</v>
      </c>
      <c r="H66" s="12" t="str">
        <f t="shared" si="43"/>
        <v>0</v>
      </c>
      <c r="I66" s="12" t="str">
        <f t="shared" si="43"/>
        <v>0</v>
      </c>
      <c r="J66" s="12" t="str">
        <f t="shared" si="43"/>
        <v>0</v>
      </c>
      <c r="K66" s="12" t="str">
        <f t="shared" si="43"/>
        <v>0</v>
      </c>
      <c r="L66" s="12" t="str">
        <f t="shared" si="43"/>
        <v>0</v>
      </c>
      <c r="M66" s="12" t="str">
        <f t="shared" si="43"/>
        <v>0</v>
      </c>
      <c r="N66" s="12" t="str">
        <f t="shared" si="43"/>
        <v>0</v>
      </c>
      <c r="O66" s="12">
        <f t="shared" si="43"/>
        <v>2.8799999999999995E-6</v>
      </c>
      <c r="P66" s="12">
        <f t="shared" si="43"/>
        <v>2.8799999999999995E-6</v>
      </c>
      <c r="Q66" s="12">
        <f t="shared" si="43"/>
        <v>2.8799999999999995E-6</v>
      </c>
      <c r="R66" s="12">
        <f t="shared" si="43"/>
        <v>2.8799999999999995E-6</v>
      </c>
      <c r="S66" s="12">
        <f t="shared" si="43"/>
        <v>2.8799999999999995E-6</v>
      </c>
      <c r="T66" s="12">
        <f t="shared" si="43"/>
        <v>2.8799999999999995E-6</v>
      </c>
      <c r="U66" s="12">
        <f t="shared" si="43"/>
        <v>2.8799999999999995E-6</v>
      </c>
      <c r="V66" s="12">
        <f t="shared" si="43"/>
        <v>2.8799999999999995E-6</v>
      </c>
      <c r="W66" s="12">
        <f t="shared" si="43"/>
        <v>2.8799999999999995E-6</v>
      </c>
      <c r="X66" s="12">
        <f t="shared" si="43"/>
        <v>2.8799999999999995E-6</v>
      </c>
      <c r="Y66" s="12">
        <f t="shared" si="43"/>
        <v>2.8799999999999995E-6</v>
      </c>
      <c r="Z66" s="12" t="str">
        <f t="shared" si="43"/>
        <v>0</v>
      </c>
      <c r="AA66" s="12" t="str">
        <f t="shared" si="43"/>
        <v>0</v>
      </c>
      <c r="AB66" s="12" t="str">
        <f t="shared" si="43"/>
        <v>0</v>
      </c>
      <c r="AC66" s="12" t="str">
        <f t="shared" si="43"/>
        <v>0</v>
      </c>
      <c r="AD66" s="12">
        <f t="shared" si="8"/>
        <v>3.1679999999999995E-5</v>
      </c>
    </row>
    <row r="67" spans="1:30" x14ac:dyDescent="0.4">
      <c r="A67">
        <v>10.4</v>
      </c>
      <c r="C67">
        <v>18</v>
      </c>
      <c r="D67" t="s">
        <v>38</v>
      </c>
      <c r="E67" t="s">
        <v>39</v>
      </c>
      <c r="F67" s="12">
        <f>IF(F29="","0",(2*$A48/$C$8)^2*0.5)</f>
        <v>2.8799999999999995E-6</v>
      </c>
      <c r="G67" s="12">
        <f t="shared" ref="G67:AC67" si="44">IF(G29="","0",(2*$A48/$C$8)^2*0.5)</f>
        <v>2.8799999999999995E-6</v>
      </c>
      <c r="H67" s="12">
        <f t="shared" si="44"/>
        <v>2.8799999999999995E-6</v>
      </c>
      <c r="I67" s="12">
        <f t="shared" si="44"/>
        <v>2.8799999999999995E-6</v>
      </c>
      <c r="J67" s="12">
        <f t="shared" si="44"/>
        <v>2.8799999999999995E-6</v>
      </c>
      <c r="K67" s="12">
        <f t="shared" si="44"/>
        <v>2.8799999999999995E-6</v>
      </c>
      <c r="L67" s="12">
        <f t="shared" si="44"/>
        <v>2.8799999999999995E-6</v>
      </c>
      <c r="M67" s="12">
        <f t="shared" si="44"/>
        <v>2.8799999999999995E-6</v>
      </c>
      <c r="N67" s="12">
        <f t="shared" si="44"/>
        <v>2.8799999999999995E-6</v>
      </c>
      <c r="O67" s="12" t="str">
        <f t="shared" si="44"/>
        <v>0</v>
      </c>
      <c r="P67" s="12" t="str">
        <f t="shared" si="44"/>
        <v>0</v>
      </c>
      <c r="Q67" s="12" t="str">
        <f t="shared" si="44"/>
        <v>0</v>
      </c>
      <c r="R67" s="12" t="str">
        <f t="shared" si="44"/>
        <v>0</v>
      </c>
      <c r="S67" s="12" t="str">
        <f t="shared" si="44"/>
        <v>0</v>
      </c>
      <c r="T67" s="12" t="str">
        <f t="shared" si="44"/>
        <v>0</v>
      </c>
      <c r="U67" s="12" t="str">
        <f t="shared" si="44"/>
        <v>0</v>
      </c>
      <c r="V67" s="12" t="str">
        <f t="shared" si="44"/>
        <v>0</v>
      </c>
      <c r="W67" s="12" t="str">
        <f t="shared" si="44"/>
        <v>0</v>
      </c>
      <c r="X67" s="12" t="str">
        <f t="shared" si="44"/>
        <v>0</v>
      </c>
      <c r="Y67" s="12" t="str">
        <f t="shared" si="44"/>
        <v>0</v>
      </c>
      <c r="Z67" s="12">
        <f t="shared" si="44"/>
        <v>2.8799999999999995E-6</v>
      </c>
      <c r="AA67" s="12">
        <f t="shared" si="44"/>
        <v>2.8799999999999995E-6</v>
      </c>
      <c r="AB67" s="12">
        <f t="shared" si="44"/>
        <v>2.8799999999999995E-6</v>
      </c>
      <c r="AC67" s="12">
        <f t="shared" si="44"/>
        <v>2.8799999999999995E-6</v>
      </c>
      <c r="AD67" s="12">
        <f t="shared" si="8"/>
        <v>3.7439999999999994E-5</v>
      </c>
    </row>
    <row r="68" spans="1:30" x14ac:dyDescent="0.4">
      <c r="A68">
        <v>8.6</v>
      </c>
      <c r="C68">
        <v>19</v>
      </c>
      <c r="D68" t="s">
        <v>23</v>
      </c>
      <c r="E68" t="s">
        <v>41</v>
      </c>
      <c r="F68" s="12" t="str">
        <f>IF(F28="","0",(2*$A49/$C$8)^2*0.5)</f>
        <v>0</v>
      </c>
      <c r="G68" s="12" t="str">
        <f t="shared" ref="G68:AC68" si="45">IF(G28="","0",(2*$A49/$C$8)^2*0.5)</f>
        <v>0</v>
      </c>
      <c r="H68" s="12" t="str">
        <f t="shared" si="45"/>
        <v>0</v>
      </c>
      <c r="I68" s="12" t="str">
        <f t="shared" si="45"/>
        <v>0</v>
      </c>
      <c r="J68" s="12" t="str">
        <f t="shared" si="45"/>
        <v>0</v>
      </c>
      <c r="K68" s="12" t="str">
        <f t="shared" si="45"/>
        <v>0</v>
      </c>
      <c r="L68" s="12" t="str">
        <f t="shared" si="45"/>
        <v>0</v>
      </c>
      <c r="M68" s="12" t="str">
        <f t="shared" si="45"/>
        <v>0</v>
      </c>
      <c r="N68" s="12" t="str">
        <f t="shared" si="45"/>
        <v>0</v>
      </c>
      <c r="O68" s="12">
        <f t="shared" si="45"/>
        <v>3.2768000000000005E-6</v>
      </c>
      <c r="P68" s="12">
        <f t="shared" si="45"/>
        <v>3.2768000000000005E-6</v>
      </c>
      <c r="Q68" s="12">
        <f t="shared" si="45"/>
        <v>3.2768000000000005E-6</v>
      </c>
      <c r="R68" s="12">
        <f t="shared" si="45"/>
        <v>3.2768000000000005E-6</v>
      </c>
      <c r="S68" s="12">
        <f t="shared" si="45"/>
        <v>3.2768000000000005E-6</v>
      </c>
      <c r="T68" s="12">
        <f t="shared" si="45"/>
        <v>3.2768000000000005E-6</v>
      </c>
      <c r="U68" s="12">
        <f t="shared" si="45"/>
        <v>3.2768000000000005E-6</v>
      </c>
      <c r="V68" s="12">
        <f t="shared" si="45"/>
        <v>3.2768000000000005E-6</v>
      </c>
      <c r="W68" s="12">
        <f t="shared" si="45"/>
        <v>3.2768000000000005E-6</v>
      </c>
      <c r="X68" s="12">
        <f t="shared" si="45"/>
        <v>3.2768000000000005E-6</v>
      </c>
      <c r="Y68" s="12">
        <f t="shared" si="45"/>
        <v>3.2768000000000005E-6</v>
      </c>
      <c r="Z68" s="12" t="str">
        <f t="shared" si="45"/>
        <v>0</v>
      </c>
      <c r="AA68" s="12" t="str">
        <f t="shared" si="45"/>
        <v>0</v>
      </c>
      <c r="AB68" s="12" t="str">
        <f t="shared" si="45"/>
        <v>0</v>
      </c>
      <c r="AC68" s="12" t="str">
        <f t="shared" si="45"/>
        <v>0</v>
      </c>
      <c r="AD68" s="12">
        <f t="shared" si="8"/>
        <v>3.6044800000000018E-5</v>
      </c>
    </row>
    <row r="69" spans="1:30" x14ac:dyDescent="0.4">
      <c r="A69">
        <v>8.8000000000000007</v>
      </c>
      <c r="C69">
        <v>19</v>
      </c>
      <c r="D69" t="s">
        <v>38</v>
      </c>
      <c r="E69" t="s">
        <v>39</v>
      </c>
      <c r="F69" s="12">
        <f>IF(F29="","0",(2*$A49/$C$8)^2*0.5)</f>
        <v>3.2768000000000005E-6</v>
      </c>
      <c r="G69" s="12">
        <f t="shared" ref="G69:AC69" si="46">IF(G29="","0",(2*$A49/$C$8)^2*0.5)</f>
        <v>3.2768000000000005E-6</v>
      </c>
      <c r="H69" s="12">
        <f t="shared" si="46"/>
        <v>3.2768000000000005E-6</v>
      </c>
      <c r="I69" s="12">
        <f t="shared" si="46"/>
        <v>3.2768000000000005E-6</v>
      </c>
      <c r="J69" s="12">
        <f t="shared" si="46"/>
        <v>3.2768000000000005E-6</v>
      </c>
      <c r="K69" s="12">
        <f t="shared" si="46"/>
        <v>3.2768000000000005E-6</v>
      </c>
      <c r="L69" s="12">
        <f t="shared" si="46"/>
        <v>3.2768000000000005E-6</v>
      </c>
      <c r="M69" s="12">
        <f t="shared" si="46"/>
        <v>3.2768000000000005E-6</v>
      </c>
      <c r="N69" s="12">
        <f t="shared" si="46"/>
        <v>3.2768000000000005E-6</v>
      </c>
      <c r="O69" s="12" t="str">
        <f t="shared" si="46"/>
        <v>0</v>
      </c>
      <c r="P69" s="12" t="str">
        <f t="shared" si="46"/>
        <v>0</v>
      </c>
      <c r="Q69" s="12" t="str">
        <f t="shared" si="46"/>
        <v>0</v>
      </c>
      <c r="R69" s="12" t="str">
        <f t="shared" si="46"/>
        <v>0</v>
      </c>
      <c r="S69" s="12" t="str">
        <f t="shared" si="46"/>
        <v>0</v>
      </c>
      <c r="T69" s="12" t="str">
        <f t="shared" si="46"/>
        <v>0</v>
      </c>
      <c r="U69" s="12" t="str">
        <f t="shared" si="46"/>
        <v>0</v>
      </c>
      <c r="V69" s="12" t="str">
        <f t="shared" si="46"/>
        <v>0</v>
      </c>
      <c r="W69" s="12" t="str">
        <f t="shared" si="46"/>
        <v>0</v>
      </c>
      <c r="X69" s="12" t="str">
        <f t="shared" si="46"/>
        <v>0</v>
      </c>
      <c r="Y69" s="12" t="str">
        <f t="shared" si="46"/>
        <v>0</v>
      </c>
      <c r="Z69" s="12">
        <f t="shared" si="46"/>
        <v>3.2768000000000005E-6</v>
      </c>
      <c r="AA69" s="12">
        <f t="shared" si="46"/>
        <v>3.2768000000000005E-6</v>
      </c>
      <c r="AB69" s="12">
        <f t="shared" si="46"/>
        <v>3.2768000000000005E-6</v>
      </c>
      <c r="AC69" s="12">
        <f t="shared" si="46"/>
        <v>3.2768000000000005E-6</v>
      </c>
      <c r="AD69" s="12">
        <f t="shared" si="8"/>
        <v>4.2598400000000022E-5</v>
      </c>
    </row>
    <row r="70" spans="1:30" x14ac:dyDescent="0.4">
      <c r="A70">
        <v>7.2</v>
      </c>
      <c r="C70">
        <v>20</v>
      </c>
      <c r="D70" t="s">
        <v>23</v>
      </c>
      <c r="E70" t="s">
        <v>41</v>
      </c>
      <c r="F70" s="12" t="str">
        <f>IF(F28="","0",(2*$A50/$C$8)^2*0.5)</f>
        <v>0</v>
      </c>
      <c r="G70" s="12" t="str">
        <f t="shared" ref="G70:AC70" si="47">IF(G28="","0",(2*$A50/$C$8)^2*0.5)</f>
        <v>0</v>
      </c>
      <c r="H70" s="12" t="str">
        <f t="shared" si="47"/>
        <v>0</v>
      </c>
      <c r="I70" s="12" t="str">
        <f t="shared" si="47"/>
        <v>0</v>
      </c>
      <c r="J70" s="12" t="str">
        <f t="shared" si="47"/>
        <v>0</v>
      </c>
      <c r="K70" s="12" t="str">
        <f t="shared" si="47"/>
        <v>0</v>
      </c>
      <c r="L70" s="12" t="str">
        <f t="shared" si="47"/>
        <v>0</v>
      </c>
      <c r="M70" s="12" t="str">
        <f t="shared" si="47"/>
        <v>0</v>
      </c>
      <c r="N70" s="12" t="str">
        <f t="shared" si="47"/>
        <v>0</v>
      </c>
      <c r="O70" s="12">
        <f t="shared" si="47"/>
        <v>3.6991999999999992E-6</v>
      </c>
      <c r="P70" s="12">
        <f t="shared" si="47"/>
        <v>3.6991999999999992E-6</v>
      </c>
      <c r="Q70" s="12">
        <f t="shared" si="47"/>
        <v>3.6991999999999992E-6</v>
      </c>
      <c r="R70" s="12">
        <f t="shared" si="47"/>
        <v>3.6991999999999992E-6</v>
      </c>
      <c r="S70" s="12">
        <f t="shared" si="47"/>
        <v>3.6991999999999992E-6</v>
      </c>
      <c r="T70" s="12">
        <f t="shared" si="47"/>
        <v>3.6991999999999992E-6</v>
      </c>
      <c r="U70" s="12">
        <f t="shared" si="47"/>
        <v>3.6991999999999992E-6</v>
      </c>
      <c r="V70" s="12">
        <f t="shared" si="47"/>
        <v>3.6991999999999992E-6</v>
      </c>
      <c r="W70" s="12">
        <f t="shared" si="47"/>
        <v>3.6991999999999992E-6</v>
      </c>
      <c r="X70" s="12">
        <f t="shared" si="47"/>
        <v>3.6991999999999992E-6</v>
      </c>
      <c r="Y70" s="12">
        <f t="shared" si="47"/>
        <v>3.6991999999999992E-6</v>
      </c>
      <c r="Z70" s="12" t="str">
        <f t="shared" si="47"/>
        <v>0</v>
      </c>
      <c r="AA70" s="12" t="str">
        <f t="shared" si="47"/>
        <v>0</v>
      </c>
      <c r="AB70" s="12" t="str">
        <f t="shared" si="47"/>
        <v>0</v>
      </c>
      <c r="AC70" s="12" t="str">
        <f t="shared" si="47"/>
        <v>0</v>
      </c>
      <c r="AD70" s="12">
        <f t="shared" si="8"/>
        <v>4.0691199999999994E-5</v>
      </c>
    </row>
    <row r="71" spans="1:30" x14ac:dyDescent="0.4">
      <c r="A71">
        <v>7.4</v>
      </c>
      <c r="C71">
        <v>20</v>
      </c>
      <c r="D71" t="s">
        <v>38</v>
      </c>
      <c r="E71" t="s">
        <v>39</v>
      </c>
      <c r="F71" s="12">
        <f>IF(F29="","0",(2*$A50/$C$8)^2*0.5)</f>
        <v>3.6991999999999992E-6</v>
      </c>
      <c r="G71" s="12">
        <f t="shared" ref="G71:AC71" si="48">IF(G29="","0",(2*$A50/$C$8)^2*0.5)</f>
        <v>3.6991999999999992E-6</v>
      </c>
      <c r="H71" s="12">
        <f t="shared" si="48"/>
        <v>3.6991999999999992E-6</v>
      </c>
      <c r="I71" s="12">
        <f t="shared" si="48"/>
        <v>3.6991999999999992E-6</v>
      </c>
      <c r="J71" s="12">
        <f t="shared" si="48"/>
        <v>3.6991999999999992E-6</v>
      </c>
      <c r="K71" s="12">
        <f t="shared" si="48"/>
        <v>3.6991999999999992E-6</v>
      </c>
      <c r="L71" s="12">
        <f t="shared" si="48"/>
        <v>3.6991999999999992E-6</v>
      </c>
      <c r="M71" s="12">
        <f t="shared" si="48"/>
        <v>3.6991999999999992E-6</v>
      </c>
      <c r="N71" s="12">
        <f t="shared" si="48"/>
        <v>3.6991999999999992E-6</v>
      </c>
      <c r="O71" s="12" t="str">
        <f t="shared" si="48"/>
        <v>0</v>
      </c>
      <c r="P71" s="12" t="str">
        <f t="shared" si="48"/>
        <v>0</v>
      </c>
      <c r="Q71" s="12" t="str">
        <f t="shared" si="48"/>
        <v>0</v>
      </c>
      <c r="R71" s="12" t="str">
        <f t="shared" si="48"/>
        <v>0</v>
      </c>
      <c r="S71" s="12" t="str">
        <f t="shared" si="48"/>
        <v>0</v>
      </c>
      <c r="T71" s="12" t="str">
        <f t="shared" si="48"/>
        <v>0</v>
      </c>
      <c r="U71" s="12" t="str">
        <f t="shared" si="48"/>
        <v>0</v>
      </c>
      <c r="V71" s="12" t="str">
        <f t="shared" si="48"/>
        <v>0</v>
      </c>
      <c r="W71" s="12" t="str">
        <f t="shared" si="48"/>
        <v>0</v>
      </c>
      <c r="X71" s="12" t="str">
        <f t="shared" si="48"/>
        <v>0</v>
      </c>
      <c r="Y71" s="12" t="str">
        <f t="shared" si="48"/>
        <v>0</v>
      </c>
      <c r="Z71" s="12">
        <f t="shared" si="48"/>
        <v>3.6991999999999992E-6</v>
      </c>
      <c r="AA71" s="12">
        <f t="shared" si="48"/>
        <v>3.6991999999999992E-6</v>
      </c>
      <c r="AB71" s="12">
        <f t="shared" si="48"/>
        <v>3.6991999999999992E-6</v>
      </c>
      <c r="AC71" s="12">
        <f t="shared" si="48"/>
        <v>3.6991999999999992E-6</v>
      </c>
      <c r="AD71" s="12">
        <f t="shared" si="8"/>
        <v>4.8089599999999994E-5</v>
      </c>
    </row>
    <row r="72" spans="1:30" x14ac:dyDescent="0.4">
      <c r="A72">
        <v>7.6</v>
      </c>
      <c r="C72">
        <v>21</v>
      </c>
      <c r="D72" t="s">
        <v>23</v>
      </c>
      <c r="E72" t="s">
        <v>41</v>
      </c>
      <c r="F72" s="12" t="str">
        <f>IF(F28="","0",(2*$A51/$C$8)^2*0.5)</f>
        <v>0</v>
      </c>
      <c r="G72" s="12" t="str">
        <f t="shared" ref="G72:AC72" si="49">IF(G28="","0",(2*$A51/$C$8)^2*0.5)</f>
        <v>0</v>
      </c>
      <c r="H72" s="12" t="str">
        <f t="shared" si="49"/>
        <v>0</v>
      </c>
      <c r="I72" s="12" t="str">
        <f t="shared" si="49"/>
        <v>0</v>
      </c>
      <c r="J72" s="12" t="str">
        <f t="shared" si="49"/>
        <v>0</v>
      </c>
      <c r="K72" s="12" t="str">
        <f t="shared" si="49"/>
        <v>0</v>
      </c>
      <c r="L72" s="12" t="str">
        <f t="shared" si="49"/>
        <v>0</v>
      </c>
      <c r="M72" s="12" t="str">
        <f t="shared" si="49"/>
        <v>0</v>
      </c>
      <c r="N72" s="12" t="str">
        <f t="shared" si="49"/>
        <v>0</v>
      </c>
      <c r="O72" s="12">
        <f t="shared" si="49"/>
        <v>4.1472000000000007E-6</v>
      </c>
      <c r="P72" s="12">
        <f t="shared" si="49"/>
        <v>4.1472000000000007E-6</v>
      </c>
      <c r="Q72" s="12">
        <f t="shared" si="49"/>
        <v>4.1472000000000007E-6</v>
      </c>
      <c r="R72" s="12">
        <f t="shared" si="49"/>
        <v>4.1472000000000007E-6</v>
      </c>
      <c r="S72" s="12">
        <f t="shared" si="49"/>
        <v>4.1472000000000007E-6</v>
      </c>
      <c r="T72" s="12">
        <f t="shared" si="49"/>
        <v>4.1472000000000007E-6</v>
      </c>
      <c r="U72" s="12">
        <f t="shared" si="49"/>
        <v>4.1472000000000007E-6</v>
      </c>
      <c r="V72" s="12">
        <f t="shared" si="49"/>
        <v>4.1472000000000007E-6</v>
      </c>
      <c r="W72" s="12">
        <f t="shared" si="49"/>
        <v>4.1472000000000007E-6</v>
      </c>
      <c r="X72" s="12">
        <f t="shared" si="49"/>
        <v>4.1472000000000007E-6</v>
      </c>
      <c r="Y72" s="12">
        <f t="shared" si="49"/>
        <v>4.1472000000000007E-6</v>
      </c>
      <c r="Z72" s="12" t="str">
        <f t="shared" si="49"/>
        <v>0</v>
      </c>
      <c r="AA72" s="12" t="str">
        <f t="shared" si="49"/>
        <v>0</v>
      </c>
      <c r="AB72" s="12" t="str">
        <f t="shared" si="49"/>
        <v>0</v>
      </c>
      <c r="AC72" s="12" t="str">
        <f t="shared" si="49"/>
        <v>0</v>
      </c>
      <c r="AD72" s="12">
        <f t="shared" si="8"/>
        <v>4.5619200000000005E-5</v>
      </c>
    </row>
    <row r="73" spans="1:30" x14ac:dyDescent="0.4">
      <c r="A73">
        <v>7.8</v>
      </c>
      <c r="C73">
        <v>21</v>
      </c>
      <c r="D73" t="s">
        <v>38</v>
      </c>
      <c r="E73" t="s">
        <v>39</v>
      </c>
      <c r="F73" s="12">
        <f>IF(F29="","0",(2*$A51/$C$8)^2*0.5)</f>
        <v>4.1472000000000007E-6</v>
      </c>
      <c r="G73" s="12">
        <f t="shared" ref="G73:AC73" si="50">IF(G29="","0",(2*$A51/$C$8)^2*0.5)</f>
        <v>4.1472000000000007E-6</v>
      </c>
      <c r="H73" s="12">
        <f t="shared" si="50"/>
        <v>4.1472000000000007E-6</v>
      </c>
      <c r="I73" s="12">
        <f t="shared" si="50"/>
        <v>4.1472000000000007E-6</v>
      </c>
      <c r="J73" s="12">
        <f t="shared" si="50"/>
        <v>4.1472000000000007E-6</v>
      </c>
      <c r="K73" s="12">
        <f t="shared" si="50"/>
        <v>4.1472000000000007E-6</v>
      </c>
      <c r="L73" s="12">
        <f t="shared" si="50"/>
        <v>4.1472000000000007E-6</v>
      </c>
      <c r="M73" s="12">
        <f t="shared" si="50"/>
        <v>4.1472000000000007E-6</v>
      </c>
      <c r="N73" s="12">
        <f t="shared" si="50"/>
        <v>4.1472000000000007E-6</v>
      </c>
      <c r="O73" s="12" t="str">
        <f t="shared" si="50"/>
        <v>0</v>
      </c>
      <c r="P73" s="12" t="str">
        <f t="shared" si="50"/>
        <v>0</v>
      </c>
      <c r="Q73" s="12" t="str">
        <f t="shared" si="50"/>
        <v>0</v>
      </c>
      <c r="R73" s="12" t="str">
        <f t="shared" si="50"/>
        <v>0</v>
      </c>
      <c r="S73" s="12" t="str">
        <f t="shared" si="50"/>
        <v>0</v>
      </c>
      <c r="T73" s="12" t="str">
        <f t="shared" si="50"/>
        <v>0</v>
      </c>
      <c r="U73" s="12" t="str">
        <f t="shared" si="50"/>
        <v>0</v>
      </c>
      <c r="V73" s="12" t="str">
        <f t="shared" si="50"/>
        <v>0</v>
      </c>
      <c r="W73" s="12" t="str">
        <f t="shared" si="50"/>
        <v>0</v>
      </c>
      <c r="X73" s="12" t="str">
        <f t="shared" si="50"/>
        <v>0</v>
      </c>
      <c r="Y73" s="12" t="str">
        <f t="shared" si="50"/>
        <v>0</v>
      </c>
      <c r="Z73" s="12">
        <f t="shared" si="50"/>
        <v>4.1472000000000007E-6</v>
      </c>
      <c r="AA73" s="12">
        <f t="shared" si="50"/>
        <v>4.1472000000000007E-6</v>
      </c>
      <c r="AB73" s="12">
        <f t="shared" si="50"/>
        <v>4.1472000000000007E-6</v>
      </c>
      <c r="AC73" s="12">
        <f t="shared" si="50"/>
        <v>4.1472000000000007E-6</v>
      </c>
      <c r="AD73" s="12">
        <f t="shared" si="8"/>
        <v>5.3913600000000005E-5</v>
      </c>
    </row>
    <row r="74" spans="1:30" x14ac:dyDescent="0.4">
      <c r="A74">
        <v>9</v>
      </c>
      <c r="C74">
        <v>22</v>
      </c>
      <c r="D74" t="s">
        <v>23</v>
      </c>
      <c r="E74" t="s">
        <v>41</v>
      </c>
      <c r="F74" s="12" t="str">
        <f>IF(F28="","0",(2*$A52/$C$8)^2*0.5)</f>
        <v>0</v>
      </c>
      <c r="G74" s="12" t="str">
        <f t="shared" ref="G74:AC74" si="51">IF(G28="","0",(2*$A52/$C$8)^2*0.5)</f>
        <v>0</v>
      </c>
      <c r="H74" s="12" t="str">
        <f t="shared" si="51"/>
        <v>0</v>
      </c>
      <c r="I74" s="12" t="str">
        <f t="shared" si="51"/>
        <v>0</v>
      </c>
      <c r="J74" s="12" t="str">
        <f t="shared" si="51"/>
        <v>0</v>
      </c>
      <c r="K74" s="12" t="str">
        <f t="shared" si="51"/>
        <v>0</v>
      </c>
      <c r="L74" s="12" t="str">
        <f t="shared" si="51"/>
        <v>0</v>
      </c>
      <c r="M74" s="12" t="str">
        <f t="shared" si="51"/>
        <v>0</v>
      </c>
      <c r="N74" s="12" t="str">
        <f t="shared" si="51"/>
        <v>0</v>
      </c>
      <c r="O74" s="12">
        <f t="shared" si="51"/>
        <v>4.620799999999999E-6</v>
      </c>
      <c r="P74" s="12">
        <f t="shared" si="51"/>
        <v>4.620799999999999E-6</v>
      </c>
      <c r="Q74" s="12">
        <f t="shared" si="51"/>
        <v>4.620799999999999E-6</v>
      </c>
      <c r="R74" s="12">
        <f t="shared" si="51"/>
        <v>4.620799999999999E-6</v>
      </c>
      <c r="S74" s="12">
        <f t="shared" si="51"/>
        <v>4.620799999999999E-6</v>
      </c>
      <c r="T74" s="12">
        <f t="shared" si="51"/>
        <v>4.620799999999999E-6</v>
      </c>
      <c r="U74" s="12">
        <f t="shared" si="51"/>
        <v>4.620799999999999E-6</v>
      </c>
      <c r="V74" s="12">
        <f t="shared" si="51"/>
        <v>4.620799999999999E-6</v>
      </c>
      <c r="W74" s="12">
        <f t="shared" si="51"/>
        <v>4.620799999999999E-6</v>
      </c>
      <c r="X74" s="12">
        <f t="shared" si="51"/>
        <v>4.620799999999999E-6</v>
      </c>
      <c r="Y74" s="12">
        <f t="shared" si="51"/>
        <v>4.620799999999999E-6</v>
      </c>
      <c r="Z74" s="12" t="str">
        <f t="shared" si="51"/>
        <v>0</v>
      </c>
      <c r="AA74" s="12" t="str">
        <f t="shared" si="51"/>
        <v>0</v>
      </c>
      <c r="AB74" s="12" t="str">
        <f t="shared" si="51"/>
        <v>0</v>
      </c>
      <c r="AC74" s="12" t="str">
        <f t="shared" si="51"/>
        <v>0</v>
      </c>
      <c r="AD74" s="12">
        <f t="shared" si="8"/>
        <v>5.0828799999999997E-5</v>
      </c>
    </row>
    <row r="75" spans="1:30" x14ac:dyDescent="0.4">
      <c r="A75">
        <v>10.6</v>
      </c>
      <c r="C75">
        <v>22</v>
      </c>
      <c r="D75" t="s">
        <v>38</v>
      </c>
      <c r="E75" t="s">
        <v>39</v>
      </c>
      <c r="F75" s="12">
        <f>IF(F29="","0",(2*$A52/$C$8)^2*0.5)</f>
        <v>4.620799999999999E-6</v>
      </c>
      <c r="G75" s="12">
        <f t="shared" ref="G75:AC75" si="52">IF(G29="","0",(2*$A52/$C$8)^2*0.5)</f>
        <v>4.620799999999999E-6</v>
      </c>
      <c r="H75" s="12">
        <f t="shared" si="52"/>
        <v>4.620799999999999E-6</v>
      </c>
      <c r="I75" s="12">
        <f t="shared" si="52"/>
        <v>4.620799999999999E-6</v>
      </c>
      <c r="J75" s="12">
        <f t="shared" si="52"/>
        <v>4.620799999999999E-6</v>
      </c>
      <c r="K75" s="12">
        <f t="shared" si="52"/>
        <v>4.620799999999999E-6</v>
      </c>
      <c r="L75" s="12">
        <f t="shared" si="52"/>
        <v>4.620799999999999E-6</v>
      </c>
      <c r="M75" s="12">
        <f t="shared" si="52"/>
        <v>4.620799999999999E-6</v>
      </c>
      <c r="N75" s="12">
        <f t="shared" si="52"/>
        <v>4.620799999999999E-6</v>
      </c>
      <c r="O75" s="12" t="str">
        <f t="shared" si="52"/>
        <v>0</v>
      </c>
      <c r="P75" s="12" t="str">
        <f t="shared" si="52"/>
        <v>0</v>
      </c>
      <c r="Q75" s="12" t="str">
        <f t="shared" si="52"/>
        <v>0</v>
      </c>
      <c r="R75" s="12" t="str">
        <f t="shared" si="52"/>
        <v>0</v>
      </c>
      <c r="S75" s="12" t="str">
        <f t="shared" si="52"/>
        <v>0</v>
      </c>
      <c r="T75" s="12" t="str">
        <f t="shared" si="52"/>
        <v>0</v>
      </c>
      <c r="U75" s="12" t="str">
        <f t="shared" si="52"/>
        <v>0</v>
      </c>
      <c r="V75" s="12" t="str">
        <f t="shared" si="52"/>
        <v>0</v>
      </c>
      <c r="W75" s="12" t="str">
        <f t="shared" si="52"/>
        <v>0</v>
      </c>
      <c r="X75" s="12" t="str">
        <f t="shared" si="52"/>
        <v>0</v>
      </c>
      <c r="Y75" s="12" t="str">
        <f t="shared" si="52"/>
        <v>0</v>
      </c>
      <c r="Z75" s="12">
        <f t="shared" si="52"/>
        <v>4.620799999999999E-6</v>
      </c>
      <c r="AA75" s="12">
        <f t="shared" si="52"/>
        <v>4.620799999999999E-6</v>
      </c>
      <c r="AB75" s="12">
        <f t="shared" si="52"/>
        <v>4.620799999999999E-6</v>
      </c>
      <c r="AC75" s="12">
        <f t="shared" si="52"/>
        <v>4.620799999999999E-6</v>
      </c>
      <c r="AD75" s="12">
        <f t="shared" si="8"/>
        <v>6.00704E-5</v>
      </c>
    </row>
    <row r="76" spans="1:30" x14ac:dyDescent="0.4">
      <c r="A76">
        <v>10.8</v>
      </c>
      <c r="C76">
        <v>23</v>
      </c>
      <c r="D76" t="s">
        <v>23</v>
      </c>
      <c r="E76" t="s">
        <v>41</v>
      </c>
      <c r="F76" s="12" t="str">
        <f>IF(F28="","0",(2*$A53/$C$8)^2*0.5)</f>
        <v>0</v>
      </c>
      <c r="G76" s="12" t="str">
        <f t="shared" ref="G76:AC76" si="53">IF(G28="","0",(2*$A53/$C$8)^2*0.5)</f>
        <v>0</v>
      </c>
      <c r="H76" s="12" t="str">
        <f t="shared" si="53"/>
        <v>0</v>
      </c>
      <c r="I76" s="12" t="str">
        <f t="shared" si="53"/>
        <v>0</v>
      </c>
      <c r="J76" s="12" t="str">
        <f t="shared" si="53"/>
        <v>0</v>
      </c>
      <c r="K76" s="12" t="str">
        <f t="shared" si="53"/>
        <v>0</v>
      </c>
      <c r="L76" s="12" t="str">
        <f t="shared" si="53"/>
        <v>0</v>
      </c>
      <c r="M76" s="12" t="str">
        <f t="shared" si="53"/>
        <v>0</v>
      </c>
      <c r="N76" s="12" t="str">
        <f t="shared" si="53"/>
        <v>0</v>
      </c>
      <c r="O76" s="12">
        <f t="shared" si="53"/>
        <v>5.1200000000000001E-6</v>
      </c>
      <c r="P76" s="12">
        <f t="shared" si="53"/>
        <v>5.1200000000000001E-6</v>
      </c>
      <c r="Q76" s="12">
        <f t="shared" si="53"/>
        <v>5.1200000000000001E-6</v>
      </c>
      <c r="R76" s="12">
        <f t="shared" si="53"/>
        <v>5.1200000000000001E-6</v>
      </c>
      <c r="S76" s="12">
        <f t="shared" si="53"/>
        <v>5.1200000000000001E-6</v>
      </c>
      <c r="T76" s="12">
        <f t="shared" si="53"/>
        <v>5.1200000000000001E-6</v>
      </c>
      <c r="U76" s="12">
        <f t="shared" si="53"/>
        <v>5.1200000000000001E-6</v>
      </c>
      <c r="V76" s="12">
        <f t="shared" si="53"/>
        <v>5.1200000000000001E-6</v>
      </c>
      <c r="W76" s="12">
        <f t="shared" si="53"/>
        <v>5.1200000000000001E-6</v>
      </c>
      <c r="X76" s="12">
        <f t="shared" si="53"/>
        <v>5.1200000000000001E-6</v>
      </c>
      <c r="Y76" s="12">
        <f t="shared" si="53"/>
        <v>5.1200000000000001E-6</v>
      </c>
      <c r="Z76" s="12" t="str">
        <f t="shared" si="53"/>
        <v>0</v>
      </c>
      <c r="AA76" s="12" t="str">
        <f t="shared" si="53"/>
        <v>0</v>
      </c>
      <c r="AB76" s="12" t="str">
        <f t="shared" si="53"/>
        <v>0</v>
      </c>
      <c r="AC76" s="12" t="str">
        <f t="shared" si="53"/>
        <v>0</v>
      </c>
      <c r="AD76" s="12">
        <f t="shared" si="8"/>
        <v>5.6319999999999989E-5</v>
      </c>
    </row>
    <row r="77" spans="1:30" x14ac:dyDescent="0.4">
      <c r="A77">
        <v>11</v>
      </c>
      <c r="C77">
        <v>23</v>
      </c>
      <c r="D77" t="s">
        <v>38</v>
      </c>
      <c r="E77" t="s">
        <v>39</v>
      </c>
      <c r="F77" s="12">
        <f>IF(F29="","0",(2*$A53/$C$8)^2*0.5)</f>
        <v>5.1200000000000001E-6</v>
      </c>
      <c r="G77" s="12">
        <f t="shared" ref="G77:AC77" si="54">IF(G29="","0",(2*$A53/$C$8)^2*0.5)</f>
        <v>5.1200000000000001E-6</v>
      </c>
      <c r="H77" s="12">
        <f t="shared" si="54"/>
        <v>5.1200000000000001E-6</v>
      </c>
      <c r="I77" s="12">
        <f t="shared" si="54"/>
        <v>5.1200000000000001E-6</v>
      </c>
      <c r="J77" s="12">
        <f t="shared" si="54"/>
        <v>5.1200000000000001E-6</v>
      </c>
      <c r="K77" s="12">
        <f t="shared" si="54"/>
        <v>5.1200000000000001E-6</v>
      </c>
      <c r="L77" s="12">
        <f t="shared" si="54"/>
        <v>5.1200000000000001E-6</v>
      </c>
      <c r="M77" s="12">
        <f t="shared" si="54"/>
        <v>5.1200000000000001E-6</v>
      </c>
      <c r="N77" s="12">
        <f t="shared" si="54"/>
        <v>5.1200000000000001E-6</v>
      </c>
      <c r="O77" s="12" t="str">
        <f t="shared" si="54"/>
        <v>0</v>
      </c>
      <c r="P77" s="12" t="str">
        <f t="shared" si="54"/>
        <v>0</v>
      </c>
      <c r="Q77" s="12" t="str">
        <f t="shared" si="54"/>
        <v>0</v>
      </c>
      <c r="R77" s="12" t="str">
        <f t="shared" si="54"/>
        <v>0</v>
      </c>
      <c r="S77" s="12" t="str">
        <f t="shared" si="54"/>
        <v>0</v>
      </c>
      <c r="T77" s="12" t="str">
        <f t="shared" si="54"/>
        <v>0</v>
      </c>
      <c r="U77" s="12" t="str">
        <f t="shared" si="54"/>
        <v>0</v>
      </c>
      <c r="V77" s="12" t="str">
        <f t="shared" si="54"/>
        <v>0</v>
      </c>
      <c r="W77" s="12" t="str">
        <f t="shared" si="54"/>
        <v>0</v>
      </c>
      <c r="X77" s="12" t="str">
        <f t="shared" si="54"/>
        <v>0</v>
      </c>
      <c r="Y77" s="12" t="str">
        <f t="shared" si="54"/>
        <v>0</v>
      </c>
      <c r="Z77" s="12">
        <f t="shared" si="54"/>
        <v>5.1200000000000001E-6</v>
      </c>
      <c r="AA77" s="12">
        <f t="shared" si="54"/>
        <v>5.1200000000000001E-6</v>
      </c>
      <c r="AB77" s="12">
        <f t="shared" si="54"/>
        <v>5.1200000000000001E-6</v>
      </c>
      <c r="AC77" s="12">
        <f t="shared" si="54"/>
        <v>5.1200000000000001E-6</v>
      </c>
      <c r="AD77" s="12">
        <f t="shared" si="8"/>
        <v>6.656E-5</v>
      </c>
    </row>
    <row r="78" spans="1:30" x14ac:dyDescent="0.4"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</row>
    <row r="79" spans="1:30" x14ac:dyDescent="0.4">
      <c r="A79" t="s">
        <v>16</v>
      </c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</row>
    <row r="80" spans="1:30" x14ac:dyDescent="0.4">
      <c r="A80" t="s">
        <v>34</v>
      </c>
    </row>
    <row r="81" spans="1:1" x14ac:dyDescent="0.4">
      <c r="A81" t="s">
        <v>10</v>
      </c>
    </row>
    <row r="82" spans="1:1" x14ac:dyDescent="0.4">
      <c r="A82" t="s">
        <v>11</v>
      </c>
    </row>
    <row r="84" spans="1:1" x14ac:dyDescent="0.4">
      <c r="A84" t="s">
        <v>30</v>
      </c>
    </row>
    <row r="85" spans="1:1" x14ac:dyDescent="0.4">
      <c r="A85" t="s">
        <v>36</v>
      </c>
    </row>
    <row r="86" spans="1:1" x14ac:dyDescent="0.4">
      <c r="A86" t="s">
        <v>37</v>
      </c>
    </row>
    <row r="87" spans="1:1" x14ac:dyDescent="0.4">
      <c r="A87" t="s">
        <v>33</v>
      </c>
    </row>
    <row r="90" spans="1:1" x14ac:dyDescent="0.4">
      <c r="A90">
        <v>6.5</v>
      </c>
    </row>
    <row r="102" spans="2:48" x14ac:dyDescent="0.4">
      <c r="B102" s="4">
        <v>100</v>
      </c>
      <c r="C102" s="4">
        <v>100</v>
      </c>
      <c r="D102" s="4">
        <v>100</v>
      </c>
      <c r="E102" s="4">
        <v>100</v>
      </c>
      <c r="F102" s="4">
        <v>100</v>
      </c>
      <c r="G102" s="4">
        <v>100</v>
      </c>
      <c r="H102" s="4">
        <v>200</v>
      </c>
      <c r="I102" s="4">
        <v>100</v>
      </c>
      <c r="J102" s="4">
        <v>100</v>
      </c>
      <c r="K102" s="4">
        <v>100</v>
      </c>
      <c r="L102" s="4">
        <v>100</v>
      </c>
      <c r="M102" s="4">
        <v>100</v>
      </c>
      <c r="N102" s="4">
        <v>500</v>
      </c>
      <c r="O102" s="4">
        <v>100</v>
      </c>
      <c r="P102" s="4">
        <v>100</v>
      </c>
      <c r="Q102" s="4">
        <v>100</v>
      </c>
      <c r="R102" s="4">
        <v>100</v>
      </c>
      <c r="S102" s="4">
        <v>100</v>
      </c>
      <c r="T102" s="4">
        <v>100</v>
      </c>
      <c r="U102" s="4">
        <v>100</v>
      </c>
    </row>
    <row r="103" spans="2:48" x14ac:dyDescent="0.4">
      <c r="B103" s="4">
        <v>30</v>
      </c>
      <c r="C103" s="4">
        <v>30</v>
      </c>
      <c r="D103" s="4">
        <v>30</v>
      </c>
      <c r="E103" s="4">
        <v>30</v>
      </c>
      <c r="F103" s="4">
        <v>30</v>
      </c>
      <c r="G103" s="4">
        <v>30</v>
      </c>
      <c r="H103" s="4">
        <v>30</v>
      </c>
      <c r="I103" s="4">
        <v>30</v>
      </c>
      <c r="J103" s="4">
        <v>30</v>
      </c>
      <c r="K103" s="4">
        <v>30</v>
      </c>
      <c r="L103" s="4">
        <v>30</v>
      </c>
      <c r="M103" s="4">
        <v>30</v>
      </c>
      <c r="N103" s="4">
        <v>30</v>
      </c>
      <c r="O103" s="4">
        <v>30</v>
      </c>
      <c r="P103" s="4">
        <v>30</v>
      </c>
      <c r="Q103" s="4">
        <v>30</v>
      </c>
      <c r="R103" s="4">
        <v>30</v>
      </c>
      <c r="S103" s="4">
        <v>30</v>
      </c>
      <c r="T103" s="4">
        <v>30</v>
      </c>
      <c r="U103" s="4">
        <v>30</v>
      </c>
    </row>
    <row r="104" spans="2:48" x14ac:dyDescent="0.4">
      <c r="B104" s="4">
        <v>20</v>
      </c>
      <c r="C104" s="4">
        <v>20</v>
      </c>
      <c r="D104" s="4">
        <v>20</v>
      </c>
      <c r="E104" s="4">
        <v>20</v>
      </c>
      <c r="F104" s="4">
        <v>20</v>
      </c>
      <c r="G104" s="4">
        <v>20</v>
      </c>
      <c r="H104" s="4">
        <v>20</v>
      </c>
      <c r="I104" s="4">
        <v>20</v>
      </c>
      <c r="J104" s="4">
        <v>20</v>
      </c>
      <c r="K104" s="4">
        <v>20</v>
      </c>
      <c r="L104" s="4">
        <v>20</v>
      </c>
      <c r="M104" s="4">
        <v>20</v>
      </c>
      <c r="N104" s="4">
        <v>20</v>
      </c>
      <c r="O104" s="4">
        <v>20</v>
      </c>
      <c r="P104" s="4">
        <v>20</v>
      </c>
      <c r="Q104" s="4">
        <v>20</v>
      </c>
      <c r="R104" s="4">
        <v>20</v>
      </c>
      <c r="S104" s="4">
        <v>20</v>
      </c>
      <c r="T104" s="4">
        <v>20</v>
      </c>
      <c r="U104" s="4">
        <v>20</v>
      </c>
    </row>
    <row r="107" spans="2:48" x14ac:dyDescent="0.4">
      <c r="B107" s="4">
        <v>100</v>
      </c>
      <c r="C107" s="4">
        <v>100</v>
      </c>
      <c r="D107" s="4">
        <v>100</v>
      </c>
      <c r="E107" s="4">
        <v>100</v>
      </c>
      <c r="F107" s="4">
        <v>100</v>
      </c>
      <c r="G107" s="4">
        <v>100</v>
      </c>
      <c r="H107" s="4">
        <v>200</v>
      </c>
      <c r="I107" s="4">
        <v>100</v>
      </c>
      <c r="J107" s="4">
        <v>100</v>
      </c>
      <c r="K107" s="4">
        <v>100</v>
      </c>
      <c r="L107" s="4">
        <v>100</v>
      </c>
      <c r="M107" s="4">
        <v>100</v>
      </c>
      <c r="N107" s="4">
        <v>500</v>
      </c>
      <c r="O107" s="4">
        <v>100</v>
      </c>
      <c r="P107" s="4">
        <v>100</v>
      </c>
      <c r="Q107" s="4">
        <v>100</v>
      </c>
      <c r="R107" s="4">
        <v>100</v>
      </c>
      <c r="S107" s="4">
        <v>100</v>
      </c>
      <c r="T107" s="4">
        <v>100</v>
      </c>
      <c r="U107" s="4">
        <v>100</v>
      </c>
    </row>
    <row r="108" spans="2:48" x14ac:dyDescent="0.4">
      <c r="B108" s="4">
        <v>30</v>
      </c>
      <c r="C108" s="4">
        <v>30</v>
      </c>
      <c r="D108" s="4">
        <v>30</v>
      </c>
      <c r="E108" s="4">
        <v>30</v>
      </c>
      <c r="F108" s="4">
        <v>30</v>
      </c>
      <c r="G108" s="4">
        <v>30</v>
      </c>
      <c r="H108" s="4">
        <v>30</v>
      </c>
      <c r="I108" s="4">
        <v>30</v>
      </c>
      <c r="J108" s="4">
        <v>30</v>
      </c>
      <c r="K108" s="4">
        <v>30</v>
      </c>
      <c r="L108" s="4">
        <v>30</v>
      </c>
      <c r="M108" s="4">
        <v>30</v>
      </c>
      <c r="N108" s="4">
        <v>30</v>
      </c>
      <c r="O108" s="4">
        <v>30</v>
      </c>
      <c r="P108" s="4">
        <v>30</v>
      </c>
      <c r="Q108" s="4">
        <v>30</v>
      </c>
      <c r="R108" s="4">
        <v>30</v>
      </c>
      <c r="S108" s="4">
        <v>30</v>
      </c>
      <c r="T108" s="4">
        <v>30</v>
      </c>
      <c r="U108" s="4">
        <v>30</v>
      </c>
    </row>
    <row r="109" spans="2:48" x14ac:dyDescent="0.4">
      <c r="B109" s="4">
        <v>20</v>
      </c>
      <c r="C109" s="4">
        <v>20</v>
      </c>
      <c r="D109" s="4">
        <v>20</v>
      </c>
      <c r="E109" s="4">
        <v>20</v>
      </c>
      <c r="F109" s="4">
        <v>20</v>
      </c>
      <c r="G109" s="4">
        <v>20</v>
      </c>
      <c r="H109" s="4">
        <v>20</v>
      </c>
      <c r="I109" s="4">
        <v>20</v>
      </c>
      <c r="J109" s="4">
        <v>20</v>
      </c>
      <c r="K109" s="4">
        <v>20</v>
      </c>
      <c r="L109" s="4">
        <v>20</v>
      </c>
      <c r="M109" s="4">
        <v>20</v>
      </c>
      <c r="N109" s="4">
        <v>20</v>
      </c>
      <c r="O109" s="4">
        <v>20</v>
      </c>
      <c r="P109" s="4">
        <v>20</v>
      </c>
      <c r="Q109" s="4">
        <v>20</v>
      </c>
      <c r="R109" s="4">
        <v>20</v>
      </c>
      <c r="S109" s="4">
        <v>20</v>
      </c>
      <c r="T109" s="4">
        <v>20</v>
      </c>
      <c r="U109" s="4">
        <v>20</v>
      </c>
    </row>
    <row r="112" spans="2:48" x14ac:dyDescent="0.4">
      <c r="B112">
        <v>7.5</v>
      </c>
      <c r="C112">
        <v>8.5</v>
      </c>
      <c r="D112">
        <v>9.5</v>
      </c>
      <c r="E112">
        <v>10.5</v>
      </c>
      <c r="F112">
        <v>11.5</v>
      </c>
      <c r="G112">
        <v>12.5</v>
      </c>
      <c r="H112">
        <v>50000</v>
      </c>
      <c r="I112">
        <v>14.5</v>
      </c>
      <c r="J112">
        <v>15.5</v>
      </c>
      <c r="K112">
        <v>16.5</v>
      </c>
      <c r="L112">
        <v>17.5</v>
      </c>
      <c r="M112">
        <v>18.5</v>
      </c>
      <c r="N112">
        <v>19.5</v>
      </c>
      <c r="O112">
        <v>20.5</v>
      </c>
      <c r="P112">
        <v>21.5</v>
      </c>
      <c r="Q112">
        <v>22.5</v>
      </c>
      <c r="R112">
        <v>23.5</v>
      </c>
      <c r="S112">
        <v>24.5</v>
      </c>
      <c r="T112">
        <v>25.5</v>
      </c>
      <c r="U112">
        <v>26.5</v>
      </c>
      <c r="V112">
        <v>27.5</v>
      </c>
      <c r="W112">
        <v>28.5</v>
      </c>
      <c r="X112">
        <v>29.5</v>
      </c>
      <c r="Y112">
        <v>30.5</v>
      </c>
      <c r="Z112">
        <v>31.5</v>
      </c>
      <c r="AA112">
        <v>32.5</v>
      </c>
      <c r="AB112">
        <v>33.5</v>
      </c>
      <c r="AC112">
        <v>34.5</v>
      </c>
      <c r="AD112">
        <v>35.5</v>
      </c>
      <c r="AE112">
        <v>36.5</v>
      </c>
      <c r="AF112">
        <v>37.5</v>
      </c>
      <c r="AG112">
        <v>38.5</v>
      </c>
      <c r="AH112">
        <v>39.5</v>
      </c>
      <c r="AI112">
        <v>40.5</v>
      </c>
      <c r="AJ112">
        <v>41.5</v>
      </c>
      <c r="AK112">
        <v>42.5</v>
      </c>
      <c r="AL112">
        <v>43.5</v>
      </c>
      <c r="AM112">
        <v>44.5</v>
      </c>
      <c r="AN112">
        <v>45.5</v>
      </c>
      <c r="AO112">
        <v>46.5</v>
      </c>
      <c r="AP112">
        <v>47.5</v>
      </c>
      <c r="AQ112">
        <v>5724</v>
      </c>
      <c r="AR112">
        <v>5725</v>
      </c>
      <c r="AS112">
        <v>5726</v>
      </c>
      <c r="AT112">
        <v>5727</v>
      </c>
      <c r="AU112">
        <v>5728</v>
      </c>
      <c r="AV112">
        <v>5729</v>
      </c>
    </row>
  </sheetData>
  <phoneticPr fontId="1"/>
  <conditionalFormatting sqref="B12:M12">
    <cfRule type="expression" dxfId="2" priority="2">
      <formula>B13&lt;0+N("月の日数を超えています。")</formula>
    </cfRule>
  </conditionalFormatting>
  <conditionalFormatting sqref="F1:AC1">
    <cfRule type="cellIs" dxfId="1" priority="3" operator="between">
      <formula>$B$2</formula>
      <formula>$C$2-1</formula>
    </cfRule>
  </conditionalFormatting>
  <conditionalFormatting sqref="F2:AC2">
    <cfRule type="expression" dxfId="0" priority="1">
      <formula>F3="△"</formula>
    </cfRule>
  </conditionalFormatting>
  <dataValidations count="1">
    <dataValidation type="whole" allowBlank="1" showInputMessage="1" showErrorMessage="1" sqref="B13:M13" xr:uid="{6C87A689-9111-4AB9-83F2-C0B73589DB17}">
      <formula1>0</formula1>
      <formula2>B11</formula2>
    </dataValidation>
  </dataValidations>
  <pageMargins left="0.25" right="0.25" top="0.75" bottom="0.75" header="0.3" footer="0.3"/>
  <pageSetup paperSize="9" scale="2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13</xdr:col>
                    <xdr:colOff>95250</xdr:colOff>
                    <xdr:row>8</xdr:row>
                    <xdr:rowOff>57150</xdr:rowOff>
                  </from>
                  <to>
                    <xdr:col>16</xdr:col>
                    <xdr:colOff>333375</xdr:colOff>
                    <xdr:row>9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43BA2-5705-4C07-9FFA-785179C896AA}">
  <sheetPr codeName="Sheet4">
    <tabColor rgb="FF0070C0"/>
    <pageSetUpPr fitToPage="1"/>
  </sheetPr>
  <dimension ref="A1:N86"/>
  <sheetViews>
    <sheetView showGridLines="0" tabSelected="1" zoomScale="90" zoomScaleNormal="90" zoomScaleSheetLayoutView="100" workbookViewId="0">
      <pane xSplit="1" ySplit="2" topLeftCell="B3" activePane="bottomRight" state="frozen"/>
      <selection activeCell="C4" sqref="C4:E4"/>
      <selection pane="topRight" activeCell="C4" sqref="C4:E4"/>
      <selection pane="bottomLeft" activeCell="C4" sqref="C4:E4"/>
      <selection pane="bottomRight" activeCell="B68" sqref="B68"/>
    </sheetView>
  </sheetViews>
  <sheetFormatPr defaultColWidth="9" defaultRowHeight="20.100000000000001" customHeight="1" x14ac:dyDescent="0.4"/>
  <cols>
    <col min="1" max="16384" width="9" style="186"/>
  </cols>
  <sheetData>
    <row r="1" spans="1:14" ht="20.100000000000001" customHeight="1" x14ac:dyDescent="0.4">
      <c r="A1" s="185"/>
      <c r="B1" s="185"/>
      <c r="C1" s="185"/>
      <c r="D1" s="185"/>
      <c r="E1" s="185"/>
      <c r="F1" s="185"/>
      <c r="G1" s="185"/>
      <c r="H1" s="185"/>
      <c r="I1" s="185"/>
      <c r="J1" s="185"/>
      <c r="K1" s="185"/>
    </row>
    <row r="2" spans="1:14" ht="39.950000000000003" customHeight="1" x14ac:dyDescent="0.4">
      <c r="B2" s="455" t="s">
        <v>520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187" t="s">
        <v>556</v>
      </c>
    </row>
    <row r="9" spans="1:14" ht="20.100000000000001" customHeight="1" x14ac:dyDescent="0.4">
      <c r="I9" s="188" t="s">
        <v>359</v>
      </c>
    </row>
    <row r="11" spans="1:14" ht="20.100000000000001" customHeight="1" x14ac:dyDescent="0.4">
      <c r="H11" s="188"/>
    </row>
    <row r="12" spans="1:14" ht="20.100000000000001" customHeight="1" x14ac:dyDescent="0.4">
      <c r="B12" s="189"/>
    </row>
    <row r="13" spans="1:14" ht="20.100000000000001" customHeight="1" x14ac:dyDescent="0.4">
      <c r="B13" s="189" t="s">
        <v>360</v>
      </c>
    </row>
    <row r="19" spans="2:13" ht="20.100000000000001" customHeight="1" x14ac:dyDescent="0.4">
      <c r="H19" s="188"/>
      <c r="K19" s="190"/>
    </row>
    <row r="20" spans="2:13" ht="20.100000000000001" customHeight="1" x14ac:dyDescent="0.4">
      <c r="K20" s="188" t="s">
        <v>360</v>
      </c>
      <c r="L20" s="191"/>
    </row>
    <row r="21" spans="2:13" ht="20.100000000000001" customHeight="1" x14ac:dyDescent="0.4">
      <c r="L21" s="191"/>
    </row>
    <row r="22" spans="2:13" ht="20.100000000000001" customHeight="1" x14ac:dyDescent="0.4">
      <c r="L22" s="191"/>
    </row>
    <row r="23" spans="2:13" ht="20.100000000000001" customHeight="1" x14ac:dyDescent="0.4">
      <c r="L23" s="191"/>
    </row>
    <row r="24" spans="2:13" ht="20.100000000000001" customHeight="1" x14ac:dyDescent="0.4">
      <c r="L24" s="191"/>
    </row>
    <row r="25" spans="2:13" ht="20.100000000000001" customHeight="1" x14ac:dyDescent="0.4">
      <c r="B25" s="189"/>
      <c r="E25" s="189"/>
      <c r="I25" s="189"/>
      <c r="L25" s="191"/>
      <c r="M25" s="189"/>
    </row>
    <row r="29" spans="2:13" ht="20.100000000000001" customHeight="1" x14ac:dyDescent="0.4">
      <c r="B29" s="189" t="s">
        <v>359</v>
      </c>
    </row>
    <row r="30" spans="2:13" ht="20.100000000000001" customHeight="1" x14ac:dyDescent="0.4">
      <c r="B30" s="189"/>
    </row>
    <row r="31" spans="2:13" ht="20.100000000000001" customHeight="1" x14ac:dyDescent="0.4">
      <c r="B31" s="189"/>
    </row>
    <row r="32" spans="2:13" ht="20.100000000000001" customHeight="1" x14ac:dyDescent="0.4">
      <c r="B32" s="189"/>
    </row>
    <row r="33" spans="2:10" ht="20.100000000000001" customHeight="1" x14ac:dyDescent="0.4">
      <c r="B33" s="189"/>
      <c r="H33" s="188" t="s">
        <v>359</v>
      </c>
    </row>
    <row r="34" spans="2:10" ht="20.100000000000001" customHeight="1" x14ac:dyDescent="0.4">
      <c r="B34" s="189"/>
    </row>
    <row r="35" spans="2:10" ht="20.100000000000001" customHeight="1" x14ac:dyDescent="0.4">
      <c r="B35" s="189"/>
    </row>
    <row r="36" spans="2:10" ht="20.100000000000001" customHeight="1" x14ac:dyDescent="0.4">
      <c r="B36" s="189"/>
    </row>
    <row r="37" spans="2:10" ht="20.100000000000001" customHeight="1" x14ac:dyDescent="0.4">
      <c r="B37" s="189" t="s">
        <v>360</v>
      </c>
    </row>
    <row r="38" spans="2:10" ht="20.100000000000001" customHeight="1" x14ac:dyDescent="0.4">
      <c r="B38" s="189"/>
    </row>
    <row r="39" spans="2:10" ht="20.100000000000001" customHeight="1" x14ac:dyDescent="0.4">
      <c r="B39" s="189"/>
    </row>
    <row r="40" spans="2:10" ht="20.100000000000001" customHeight="1" x14ac:dyDescent="0.4">
      <c r="B40" s="189"/>
    </row>
    <row r="41" spans="2:10" ht="20.100000000000001" customHeight="1" x14ac:dyDescent="0.4">
      <c r="B41" s="189"/>
    </row>
    <row r="42" spans="2:10" ht="20.100000000000001" customHeight="1" x14ac:dyDescent="0.4">
      <c r="B42" s="189"/>
    </row>
    <row r="43" spans="2:10" ht="20.100000000000001" customHeight="1" x14ac:dyDescent="0.4">
      <c r="B43" s="189"/>
      <c r="F43" s="189"/>
      <c r="J43" s="189"/>
    </row>
    <row r="44" spans="2:10" ht="20.100000000000001" customHeight="1" x14ac:dyDescent="0.4">
      <c r="B44" s="189"/>
      <c r="F44" s="189"/>
      <c r="J44" s="189"/>
    </row>
    <row r="52" spans="2:8" ht="20.100000000000001" customHeight="1" x14ac:dyDescent="0.4">
      <c r="H52" s="188"/>
    </row>
    <row r="58" spans="2:8" ht="20.100000000000001" customHeight="1" x14ac:dyDescent="0.4">
      <c r="B58" s="189"/>
    </row>
    <row r="60" spans="2:8" ht="20.100000000000001" customHeight="1" x14ac:dyDescent="0.4">
      <c r="H60" s="188"/>
    </row>
    <row r="63" spans="2:8" ht="20.100000000000001" customHeight="1" x14ac:dyDescent="0.4">
      <c r="B63" s="189"/>
    </row>
    <row r="66" spans="2:14" ht="20.100000000000001" customHeight="1" x14ac:dyDescent="0.4">
      <c r="H66" s="188"/>
      <c r="M66" s="192"/>
    </row>
    <row r="67" spans="2:14" ht="20.100000000000001" customHeight="1" x14ac:dyDescent="0.4">
      <c r="M67" s="192"/>
    </row>
    <row r="69" spans="2:14" ht="20.100000000000001" customHeight="1" x14ac:dyDescent="0.4">
      <c r="B69" s="189"/>
    </row>
    <row r="72" spans="2:14" ht="20.100000000000001" customHeight="1" x14ac:dyDescent="0.4">
      <c r="H72" s="188"/>
    </row>
    <row r="75" spans="2:14" ht="20.100000000000001" customHeight="1" x14ac:dyDescent="0.4">
      <c r="B75" s="189"/>
    </row>
    <row r="80" spans="2:14" ht="20.100000000000001" customHeight="1" x14ac:dyDescent="0.4">
      <c r="N80" s="186" t="s">
        <v>361</v>
      </c>
    </row>
    <row r="86" spans="2:9" ht="20.100000000000001" customHeight="1" x14ac:dyDescent="0.4">
      <c r="B86" s="193"/>
      <c r="I86" s="194"/>
    </row>
  </sheetData>
  <sheetProtection algorithmName="SHA-512" hashValue="Q4yl+tFnB21ludQ2p2ugAFMVUS/nT4DOAi3rGJecbxfu+Jk3NoBUNbsQYo2ig8Ga0veROXtWfuJdKbaH2Jo3nA==" saltValue="QXy+tKUH4WBUQh7zm+/YRQ==" spinCount="100000" sheet="1" objects="1" scenarios="1" selectLockedCells="1" selectUnlockedCells="1"/>
  <mergeCells count="1">
    <mergeCell ref="B2:M2"/>
  </mergeCells>
  <phoneticPr fontId="1"/>
  <printOptions horizontalCentered="1"/>
  <pageMargins left="0.23622047244094491" right="0.23622047244094491" top="0.35433070866141736" bottom="0.35433070866141736" header="0.31496062992125984" footer="0.31496062992125984"/>
  <pageSetup paperSize="9" scale="6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1C067-2657-4BB9-B8F5-EA4BA08F93DA}">
  <sheetPr codeName="Sheet1">
    <tabColor rgb="FF0070C0"/>
    <pageSetUpPr fitToPage="1"/>
  </sheetPr>
  <dimension ref="B2:AE33"/>
  <sheetViews>
    <sheetView showGridLines="0" workbookViewId="0">
      <selection activeCell="M20" sqref="M20"/>
    </sheetView>
  </sheetViews>
  <sheetFormatPr defaultRowHeight="18.75" x14ac:dyDescent="0.45"/>
  <cols>
    <col min="1" max="1" width="6" style="392" customWidth="1"/>
    <col min="2" max="2" width="7.75" style="392" customWidth="1"/>
    <col min="3" max="3" width="12.25" style="392" customWidth="1"/>
    <col min="4" max="27" width="6.125" style="392" customWidth="1"/>
    <col min="28" max="16384" width="9" style="392"/>
  </cols>
  <sheetData>
    <row r="2" spans="2:24" ht="39" customHeight="1" x14ac:dyDescent="0.45">
      <c r="B2" s="455" t="s">
        <v>520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455"/>
      <c r="W2" s="479" t="str">
        <f>'1 フローチャート'!N2</f>
        <v>Ver. 1.1</v>
      </c>
      <c r="X2" s="479"/>
    </row>
    <row r="3" spans="2:24" ht="18.75" customHeight="1" x14ac:dyDescent="0.45"/>
    <row r="4" spans="2:24" ht="38.1" customHeight="1" thickBot="1" x14ac:dyDescent="0.5">
      <c r="B4" s="456" t="s">
        <v>173</v>
      </c>
      <c r="C4" s="459" t="s">
        <v>261</v>
      </c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  <c r="P4" s="460"/>
      <c r="Q4" s="460"/>
      <c r="R4" s="460"/>
      <c r="S4" s="460"/>
      <c r="T4" s="460"/>
      <c r="U4" s="460"/>
      <c r="V4" s="460"/>
      <c r="W4" s="461"/>
      <c r="X4" s="393"/>
    </row>
    <row r="5" spans="2:24" ht="19.5" customHeight="1" thickBot="1" x14ac:dyDescent="0.5">
      <c r="B5" s="457"/>
      <c r="C5" s="394" t="s">
        <v>268</v>
      </c>
      <c r="D5" s="395">
        <v>1</v>
      </c>
      <c r="E5" s="395">
        <v>2</v>
      </c>
      <c r="F5" s="395">
        <v>3</v>
      </c>
      <c r="G5" s="395">
        <v>4</v>
      </c>
      <c r="H5" s="395">
        <v>5</v>
      </c>
      <c r="I5" s="396">
        <v>6</v>
      </c>
      <c r="J5" s="395">
        <v>7</v>
      </c>
      <c r="K5" s="395">
        <v>8</v>
      </c>
      <c r="L5" s="395">
        <v>9</v>
      </c>
      <c r="M5" s="395">
        <v>10</v>
      </c>
      <c r="N5" s="395">
        <v>11</v>
      </c>
      <c r="O5" s="395">
        <v>12</v>
      </c>
      <c r="P5" s="395">
        <v>13</v>
      </c>
      <c r="Q5" s="395">
        <v>14</v>
      </c>
      <c r="R5" s="395">
        <v>15</v>
      </c>
      <c r="S5" s="395">
        <v>16</v>
      </c>
      <c r="T5" s="395">
        <v>17</v>
      </c>
      <c r="U5" s="395">
        <v>18</v>
      </c>
      <c r="V5" s="395">
        <v>19</v>
      </c>
      <c r="W5" s="397">
        <v>20</v>
      </c>
    </row>
    <row r="6" spans="2:24" ht="19.5" customHeight="1" x14ac:dyDescent="0.45">
      <c r="B6" s="457"/>
      <c r="C6" s="450" t="s">
        <v>562</v>
      </c>
      <c r="D6" s="452"/>
      <c r="E6" s="453"/>
      <c r="F6" s="453"/>
      <c r="G6" s="453"/>
      <c r="H6" s="453"/>
      <c r="I6" s="453"/>
      <c r="J6" s="453"/>
      <c r="K6" s="453"/>
      <c r="L6" s="453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4"/>
    </row>
    <row r="7" spans="2:24" ht="19.5" customHeight="1" x14ac:dyDescent="0.45">
      <c r="B7" s="457"/>
      <c r="C7" s="398" t="s">
        <v>153</v>
      </c>
      <c r="D7" s="45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2"/>
    </row>
    <row r="8" spans="2:24" ht="19.5" customHeight="1" x14ac:dyDescent="0.45">
      <c r="B8" s="457"/>
      <c r="C8" s="398" t="s">
        <v>154</v>
      </c>
      <c r="D8" s="195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7"/>
    </row>
    <row r="9" spans="2:24" ht="19.5" customHeight="1" thickBot="1" x14ac:dyDescent="0.5">
      <c r="B9" s="458"/>
      <c r="C9" s="399" t="s">
        <v>155</v>
      </c>
      <c r="D9" s="198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200"/>
    </row>
    <row r="10" spans="2:24" ht="18.75" customHeight="1" x14ac:dyDescent="0.45"/>
    <row r="11" spans="2:24" ht="38.1" customHeight="1" thickBot="1" x14ac:dyDescent="0.5">
      <c r="B11" s="456" t="s">
        <v>174</v>
      </c>
      <c r="C11" s="459" t="s">
        <v>175</v>
      </c>
      <c r="D11" s="460"/>
      <c r="E11" s="460"/>
      <c r="F11" s="460"/>
      <c r="G11" s="460"/>
      <c r="H11" s="460"/>
      <c r="I11" s="460"/>
      <c r="J11" s="460"/>
      <c r="K11" s="460"/>
      <c r="L11" s="460"/>
      <c r="M11" s="460"/>
      <c r="N11" s="460"/>
      <c r="O11" s="460"/>
      <c r="P11" s="460"/>
      <c r="Q11" s="460"/>
      <c r="R11" s="460"/>
      <c r="S11" s="460"/>
      <c r="T11" s="460"/>
      <c r="U11" s="460"/>
      <c r="V11" s="460"/>
      <c r="W11" s="461"/>
    </row>
    <row r="12" spans="2:24" ht="19.5" customHeight="1" thickBot="1" x14ac:dyDescent="0.5">
      <c r="B12" s="457"/>
      <c r="C12" s="394" t="s">
        <v>268</v>
      </c>
      <c r="D12" s="395">
        <v>1</v>
      </c>
      <c r="E12" s="395">
        <v>2</v>
      </c>
      <c r="F12" s="395">
        <v>3</v>
      </c>
      <c r="G12" s="395">
        <v>4</v>
      </c>
      <c r="H12" s="395">
        <v>5</v>
      </c>
      <c r="I12" s="396">
        <v>6</v>
      </c>
      <c r="J12" s="395">
        <v>7</v>
      </c>
      <c r="K12" s="395">
        <v>8</v>
      </c>
      <c r="L12" s="395">
        <v>9</v>
      </c>
      <c r="M12" s="395">
        <v>10</v>
      </c>
      <c r="N12" s="395">
        <v>11</v>
      </c>
      <c r="O12" s="395">
        <v>12</v>
      </c>
      <c r="P12" s="395">
        <v>13</v>
      </c>
      <c r="Q12" s="395">
        <v>14</v>
      </c>
      <c r="R12" s="395">
        <v>15</v>
      </c>
      <c r="S12" s="395">
        <v>16</v>
      </c>
      <c r="T12" s="395">
        <v>17</v>
      </c>
      <c r="U12" s="395">
        <v>18</v>
      </c>
      <c r="V12" s="395">
        <v>19</v>
      </c>
      <c r="W12" s="397">
        <v>20</v>
      </c>
    </row>
    <row r="13" spans="2:24" ht="19.5" customHeight="1" x14ac:dyDescent="0.45">
      <c r="B13" s="457"/>
      <c r="C13" s="450" t="s">
        <v>562</v>
      </c>
      <c r="D13" s="452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4"/>
    </row>
    <row r="14" spans="2:24" ht="19.5" customHeight="1" x14ac:dyDescent="0.45">
      <c r="B14" s="457"/>
      <c r="C14" s="398" t="s">
        <v>153</v>
      </c>
      <c r="D14" s="451"/>
      <c r="E14" s="201"/>
      <c r="F14" s="201"/>
      <c r="G14" s="201"/>
      <c r="H14" s="201"/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2"/>
    </row>
    <row r="15" spans="2:24" ht="19.5" customHeight="1" x14ac:dyDescent="0.45">
      <c r="B15" s="457"/>
      <c r="C15" s="400" t="s">
        <v>154</v>
      </c>
      <c r="D15" s="195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7"/>
    </row>
    <row r="16" spans="2:24" ht="19.5" customHeight="1" thickBot="1" x14ac:dyDescent="0.5">
      <c r="B16" s="458"/>
      <c r="C16" s="401" t="s">
        <v>155</v>
      </c>
      <c r="D16" s="198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200"/>
    </row>
    <row r="17" spans="2:31" ht="18.75" customHeight="1" x14ac:dyDescent="0.45"/>
    <row r="18" spans="2:31" ht="38.1" customHeight="1" thickBot="1" x14ac:dyDescent="0.5">
      <c r="B18" s="456" t="s">
        <v>169</v>
      </c>
      <c r="C18" s="483" t="s">
        <v>525</v>
      </c>
      <c r="D18" s="484"/>
      <c r="E18" s="484"/>
      <c r="F18" s="484"/>
      <c r="G18" s="484"/>
      <c r="H18" s="484"/>
      <c r="I18" s="440"/>
      <c r="J18" s="462" t="s">
        <v>529</v>
      </c>
      <c r="K18" s="462"/>
      <c r="L18" s="462"/>
      <c r="M18" s="462"/>
      <c r="N18" s="462"/>
      <c r="O18" s="463"/>
      <c r="P18" s="393"/>
      <c r="Q18" s="393"/>
      <c r="R18" s="393"/>
      <c r="S18" s="393"/>
      <c r="T18" s="393"/>
      <c r="U18" s="393"/>
      <c r="V18" s="393"/>
      <c r="W18" s="393"/>
    </row>
    <row r="19" spans="2:31" ht="19.5" customHeight="1" thickBot="1" x14ac:dyDescent="0.5">
      <c r="B19" s="457"/>
      <c r="C19" s="402" t="s">
        <v>262</v>
      </c>
      <c r="D19" s="403" t="s">
        <v>190</v>
      </c>
      <c r="E19" s="404" t="s">
        <v>191</v>
      </c>
      <c r="F19" s="404" t="s">
        <v>192</v>
      </c>
      <c r="G19" s="404" t="s">
        <v>193</v>
      </c>
      <c r="H19" s="404" t="s">
        <v>194</v>
      </c>
      <c r="I19" s="404" t="s">
        <v>195</v>
      </c>
      <c r="J19" s="404" t="s">
        <v>196</v>
      </c>
      <c r="K19" s="404" t="s">
        <v>197</v>
      </c>
      <c r="L19" s="404" t="s">
        <v>198</v>
      </c>
      <c r="M19" s="404" t="s">
        <v>187</v>
      </c>
      <c r="N19" s="404" t="s">
        <v>188</v>
      </c>
      <c r="O19" s="405" t="s">
        <v>189</v>
      </c>
    </row>
    <row r="20" spans="2:31" s="24" customFormat="1" ht="19.5" customHeight="1" thickBot="1" x14ac:dyDescent="0.45">
      <c r="B20" s="458"/>
      <c r="C20" s="406" t="s">
        <v>199</v>
      </c>
      <c r="D20" s="203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5"/>
      <c r="AE20" s="407" t="b">
        <v>1</v>
      </c>
    </row>
    <row r="21" spans="2:31" ht="18.75" customHeight="1" x14ac:dyDescent="0.45"/>
    <row r="22" spans="2:31" ht="38.1" customHeight="1" thickBot="1" x14ac:dyDescent="0.5">
      <c r="B22" s="456" t="s">
        <v>170</v>
      </c>
      <c r="C22" s="464" t="s">
        <v>526</v>
      </c>
      <c r="D22" s="465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  <c r="T22" s="465"/>
      <c r="U22" s="465"/>
      <c r="V22" s="465"/>
      <c r="W22" s="465"/>
      <c r="X22" s="465"/>
      <c r="Y22" s="465"/>
      <c r="Z22" s="465"/>
      <c r="AA22" s="466"/>
    </row>
    <row r="23" spans="2:31" ht="19.5" customHeight="1" x14ac:dyDescent="0.45">
      <c r="B23" s="457"/>
      <c r="C23" s="408" t="s">
        <v>262</v>
      </c>
      <c r="D23" s="482">
        <v>4</v>
      </c>
      <c r="E23" s="481"/>
      <c r="F23" s="482">
        <v>5</v>
      </c>
      <c r="G23" s="481"/>
      <c r="H23" s="482">
        <v>6</v>
      </c>
      <c r="I23" s="481"/>
      <c r="J23" s="482">
        <v>7</v>
      </c>
      <c r="K23" s="481"/>
      <c r="L23" s="482">
        <v>8</v>
      </c>
      <c r="M23" s="481"/>
      <c r="N23" s="482">
        <v>9</v>
      </c>
      <c r="O23" s="481"/>
      <c r="P23" s="482">
        <v>10</v>
      </c>
      <c r="Q23" s="481"/>
      <c r="R23" s="482">
        <v>11</v>
      </c>
      <c r="S23" s="481"/>
      <c r="T23" s="482">
        <v>12</v>
      </c>
      <c r="U23" s="481"/>
      <c r="V23" s="482">
        <v>1</v>
      </c>
      <c r="W23" s="481"/>
      <c r="X23" s="482">
        <v>2</v>
      </c>
      <c r="Y23" s="481"/>
      <c r="Z23" s="480">
        <v>3</v>
      </c>
      <c r="AA23" s="481"/>
    </row>
    <row r="24" spans="2:31" ht="20.25" thickBot="1" x14ac:dyDescent="0.5">
      <c r="B24" s="457"/>
      <c r="C24" s="409" t="s">
        <v>263</v>
      </c>
      <c r="D24" s="410" t="s">
        <v>171</v>
      </c>
      <c r="E24" s="411" t="s">
        <v>172</v>
      </c>
      <c r="F24" s="410" t="s">
        <v>171</v>
      </c>
      <c r="G24" s="411" t="s">
        <v>172</v>
      </c>
      <c r="H24" s="410" t="s">
        <v>171</v>
      </c>
      <c r="I24" s="411" t="s">
        <v>172</v>
      </c>
      <c r="J24" s="410" t="s">
        <v>171</v>
      </c>
      <c r="K24" s="411" t="s">
        <v>172</v>
      </c>
      <c r="L24" s="410" t="s">
        <v>171</v>
      </c>
      <c r="M24" s="411" t="s">
        <v>172</v>
      </c>
      <c r="N24" s="410" t="s">
        <v>171</v>
      </c>
      <c r="O24" s="411" t="s">
        <v>172</v>
      </c>
      <c r="P24" s="410" t="s">
        <v>171</v>
      </c>
      <c r="Q24" s="411" t="s">
        <v>172</v>
      </c>
      <c r="R24" s="410" t="s">
        <v>171</v>
      </c>
      <c r="S24" s="411" t="s">
        <v>172</v>
      </c>
      <c r="T24" s="410" t="s">
        <v>171</v>
      </c>
      <c r="U24" s="411" t="s">
        <v>172</v>
      </c>
      <c r="V24" s="410" t="s">
        <v>171</v>
      </c>
      <c r="W24" s="411" t="s">
        <v>172</v>
      </c>
      <c r="X24" s="410" t="s">
        <v>171</v>
      </c>
      <c r="Y24" s="411" t="s">
        <v>172</v>
      </c>
      <c r="Z24" s="412" t="s">
        <v>171</v>
      </c>
      <c r="AA24" s="411" t="s">
        <v>172</v>
      </c>
    </row>
    <row r="25" spans="2:31" ht="19.5" customHeight="1" x14ac:dyDescent="0.45">
      <c r="B25" s="457"/>
      <c r="C25" s="413" t="s">
        <v>527</v>
      </c>
      <c r="D25" s="206"/>
      <c r="E25" s="207"/>
      <c r="F25" s="206"/>
      <c r="G25" s="207"/>
      <c r="H25" s="206"/>
      <c r="I25" s="207"/>
      <c r="J25" s="206"/>
      <c r="K25" s="207"/>
      <c r="L25" s="206"/>
      <c r="M25" s="207"/>
      <c r="N25" s="206"/>
      <c r="O25" s="207"/>
      <c r="P25" s="206"/>
      <c r="Q25" s="207"/>
      <c r="R25" s="206"/>
      <c r="S25" s="207"/>
      <c r="T25" s="206"/>
      <c r="U25" s="207"/>
      <c r="V25" s="206"/>
      <c r="W25" s="207"/>
      <c r="X25" s="206"/>
      <c r="Y25" s="207"/>
      <c r="Z25" s="206"/>
      <c r="AA25" s="207"/>
    </row>
    <row r="26" spans="2:31" ht="19.5" customHeight="1" thickBot="1" x14ac:dyDescent="0.5">
      <c r="B26" s="458"/>
      <c r="C26" s="414" t="s">
        <v>528</v>
      </c>
      <c r="D26" s="208"/>
      <c r="E26" s="209"/>
      <c r="F26" s="208"/>
      <c r="G26" s="209"/>
      <c r="H26" s="208"/>
      <c r="I26" s="209"/>
      <c r="J26" s="208"/>
      <c r="K26" s="209"/>
      <c r="L26" s="208"/>
      <c r="M26" s="209"/>
      <c r="N26" s="208"/>
      <c r="O26" s="209"/>
      <c r="P26" s="208"/>
      <c r="Q26" s="209"/>
      <c r="R26" s="208"/>
      <c r="S26" s="209"/>
      <c r="T26" s="208"/>
      <c r="U26" s="209"/>
      <c r="V26" s="208"/>
      <c r="W26" s="209"/>
      <c r="X26" s="208"/>
      <c r="Y26" s="209"/>
      <c r="Z26" s="208"/>
      <c r="AA26" s="209"/>
    </row>
    <row r="28" spans="2:31" ht="39" customHeight="1" thickBot="1" x14ac:dyDescent="0.5">
      <c r="B28" s="456" t="s">
        <v>264</v>
      </c>
      <c r="C28" s="467" t="s">
        <v>530</v>
      </c>
      <c r="D28" s="468"/>
      <c r="E28" s="468"/>
      <c r="F28" s="468"/>
      <c r="G28" s="468"/>
      <c r="H28" s="468"/>
      <c r="I28" s="468"/>
      <c r="J28" s="468"/>
      <c r="K28" s="468"/>
      <c r="L28" s="468"/>
      <c r="M28" s="468"/>
      <c r="N28" s="468"/>
      <c r="O28" s="469"/>
      <c r="P28" s="177"/>
      <c r="Q28" s="177"/>
    </row>
    <row r="29" spans="2:31" ht="19.5" customHeight="1" thickBot="1" x14ac:dyDescent="0.5">
      <c r="B29" s="457"/>
      <c r="C29" s="402" t="s">
        <v>17</v>
      </c>
      <c r="D29" s="403" t="s">
        <v>190</v>
      </c>
      <c r="E29" s="404" t="s">
        <v>191</v>
      </c>
      <c r="F29" s="404" t="s">
        <v>192</v>
      </c>
      <c r="G29" s="404" t="s">
        <v>193</v>
      </c>
      <c r="H29" s="404" t="s">
        <v>194</v>
      </c>
      <c r="I29" s="404" t="s">
        <v>195</v>
      </c>
      <c r="J29" s="404" t="s">
        <v>196</v>
      </c>
      <c r="K29" s="404" t="s">
        <v>197</v>
      </c>
      <c r="L29" s="404" t="s">
        <v>198</v>
      </c>
      <c r="M29" s="404" t="s">
        <v>187</v>
      </c>
      <c r="N29" s="404" t="s">
        <v>188</v>
      </c>
      <c r="O29" s="405" t="s">
        <v>189</v>
      </c>
    </row>
    <row r="30" spans="2:31" ht="19.5" customHeight="1" thickBot="1" x14ac:dyDescent="0.5">
      <c r="B30" s="458"/>
      <c r="C30" s="415" t="s">
        <v>383</v>
      </c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</row>
    <row r="31" spans="2:31" ht="18.75" customHeight="1" x14ac:dyDescent="0.45"/>
    <row r="32" spans="2:31" ht="39" customHeight="1" thickBot="1" x14ac:dyDescent="0.5">
      <c r="B32" s="456" t="s">
        <v>269</v>
      </c>
      <c r="C32" s="470" t="s">
        <v>532</v>
      </c>
      <c r="D32" s="471"/>
      <c r="E32" s="471"/>
      <c r="F32" s="471"/>
      <c r="G32" s="471"/>
      <c r="H32" s="471"/>
      <c r="I32" s="472"/>
      <c r="J32" s="416"/>
      <c r="K32" s="416"/>
      <c r="L32" s="416"/>
      <c r="M32" s="416"/>
      <c r="N32" s="416"/>
      <c r="O32" s="416"/>
      <c r="P32" s="416"/>
      <c r="Q32" s="416"/>
    </row>
    <row r="33" spans="2:23" ht="19.5" customHeight="1" thickBot="1" x14ac:dyDescent="0.5">
      <c r="B33" s="458"/>
      <c r="C33" s="476" t="s">
        <v>533</v>
      </c>
      <c r="D33" s="477"/>
      <c r="E33" s="477"/>
      <c r="F33" s="478"/>
      <c r="G33" s="473"/>
      <c r="H33" s="474"/>
      <c r="I33" s="475"/>
      <c r="J33" s="417"/>
      <c r="K33" s="417"/>
      <c r="L33" s="417"/>
      <c r="M33" s="417"/>
      <c r="N33" s="417"/>
      <c r="O33" s="417"/>
      <c r="P33" s="417"/>
      <c r="Q33" s="417"/>
      <c r="R33" s="418"/>
      <c r="S33" s="419"/>
      <c r="T33" s="419"/>
      <c r="U33" s="419"/>
      <c r="V33" s="419"/>
      <c r="W33" s="419"/>
    </row>
  </sheetData>
  <sheetProtection algorithmName="SHA-512" hashValue="ZcJroqwTLn6a+iHPDeShzhKwlUCpyRBPZlf3BCUXQAZpESU5BuqlzrWOki2IJCtEm73xvuUTkwqi0IOc12+G2Q==" saltValue="eqYpZOiWPAVsFWW1dssshQ==" spinCount="100000" sheet="1" objects="1" scenarios="1" selectLockedCells="1"/>
  <mergeCells count="29">
    <mergeCell ref="B2:V2"/>
    <mergeCell ref="W2:X2"/>
    <mergeCell ref="Z23:AA23"/>
    <mergeCell ref="N23:O23"/>
    <mergeCell ref="P23:Q23"/>
    <mergeCell ref="R23:S23"/>
    <mergeCell ref="T23:U23"/>
    <mergeCell ref="V23:W23"/>
    <mergeCell ref="X23:Y23"/>
    <mergeCell ref="L23:M23"/>
    <mergeCell ref="D23:E23"/>
    <mergeCell ref="F23:G23"/>
    <mergeCell ref="H23:I23"/>
    <mergeCell ref="J23:K23"/>
    <mergeCell ref="C18:H18"/>
    <mergeCell ref="C4:W4"/>
    <mergeCell ref="C28:O28"/>
    <mergeCell ref="C32:I32"/>
    <mergeCell ref="G33:I33"/>
    <mergeCell ref="C33:F33"/>
    <mergeCell ref="B32:B33"/>
    <mergeCell ref="B28:B30"/>
    <mergeCell ref="B4:B9"/>
    <mergeCell ref="B11:B16"/>
    <mergeCell ref="C11:W11"/>
    <mergeCell ref="J18:O18"/>
    <mergeCell ref="C22:AA22"/>
    <mergeCell ref="B18:B20"/>
    <mergeCell ref="B22:B26"/>
  </mergeCells>
  <phoneticPr fontId="1"/>
  <dataValidations count="2">
    <dataValidation type="list" allowBlank="1" showInputMessage="1" showErrorMessage="1" sqref="E25:E26 G25:G26 I25:I26 K25:K26 M25:M26 O25:O26 Q25:Q26 S25:S26 U25:U26 W25:W26 Y25:Y26 AA25:AA26" xr:uid="{93D98828-41ED-437F-B840-76E4D800D075}">
      <formula1>"0,30"</formula1>
    </dataValidation>
    <dataValidation type="list" allowBlank="1" showInputMessage="1" showErrorMessage="1" sqref="D6:W6 D13:W13" xr:uid="{B6EDBF00-D83A-4A8C-9D01-A28259F6A195}">
      <formula1>"単相,三相"</formula1>
    </dataValidation>
  </dataValidations>
  <pageMargins left="0.7" right="0.7" top="0.75" bottom="0.75" header="0.3" footer="0.3"/>
  <pageSetup paperSize="8" scale="78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Check Box 4">
              <controlPr locked="0" defaultSize="0" autoFill="0" autoLine="0" autoPict="0">
                <anchor>
                  <from>
                    <xdr:col>8</xdr:col>
                    <xdr:colOff>133350</xdr:colOff>
                    <xdr:row>17</xdr:row>
                    <xdr:rowOff>19050</xdr:rowOff>
                  </from>
                  <to>
                    <xdr:col>8</xdr:col>
                    <xdr:colOff>457200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3D130-E1EE-4B61-891A-4E6F7B9B8E7E}">
  <sheetPr codeName="Sheet5">
    <tabColor rgb="FF0070C0"/>
  </sheetPr>
  <dimension ref="A2:AY75"/>
  <sheetViews>
    <sheetView showGridLines="0" zoomScale="90" zoomScaleNormal="90" workbookViewId="0">
      <selection activeCell="D11" sqref="D11"/>
    </sheetView>
  </sheetViews>
  <sheetFormatPr defaultRowHeight="18.75" x14ac:dyDescent="0.4"/>
  <cols>
    <col min="1" max="2" width="9" style="152"/>
    <col min="3" max="50" width="6.625" style="152" customWidth="1"/>
    <col min="51" max="51" width="6.5" style="152" customWidth="1"/>
    <col min="52" max="16384" width="9" style="152"/>
  </cols>
  <sheetData>
    <row r="2" spans="1:51" ht="42" customHeight="1" x14ac:dyDescent="0.4">
      <c r="B2" s="455" t="s">
        <v>520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79" t="str">
        <f>'1 フローチャート'!N2</f>
        <v>Ver. 1.1</v>
      </c>
      <c r="S2" s="479"/>
      <c r="T2" s="420"/>
      <c r="U2" s="420"/>
      <c r="V2" s="420"/>
      <c r="W2" s="491"/>
      <c r="X2" s="491"/>
    </row>
    <row r="4" spans="1:51" ht="120" customHeight="1" x14ac:dyDescent="0.4">
      <c r="B4" s="421" t="s">
        <v>382</v>
      </c>
      <c r="C4" s="483" t="s">
        <v>537</v>
      </c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  <c r="P4" s="484"/>
      <c r="Q4" s="484"/>
      <c r="R4" s="484"/>
      <c r="S4" s="484"/>
      <c r="T4" s="422"/>
      <c r="U4" s="393"/>
      <c r="V4" s="393"/>
      <c r="W4" s="393"/>
      <c r="X4" s="393"/>
    </row>
    <row r="5" spans="1:51" x14ac:dyDescent="0.4">
      <c r="C5" s="152" t="s">
        <v>534</v>
      </c>
    </row>
    <row r="6" spans="1:51" hidden="1" x14ac:dyDescent="0.4"/>
    <row r="8" spans="1:51" x14ac:dyDescent="0.4">
      <c r="A8" s="441"/>
      <c r="B8" s="423" t="s">
        <v>211</v>
      </c>
    </row>
    <row r="9" spans="1:51" ht="19.5" thickBot="1" x14ac:dyDescent="0.45"/>
    <row r="10" spans="1:51" ht="39" thickBot="1" x14ac:dyDescent="0.45">
      <c r="B10" s="488" t="s">
        <v>522</v>
      </c>
      <c r="C10" s="424" t="s">
        <v>374</v>
      </c>
      <c r="D10" s="425" t="s">
        <v>213</v>
      </c>
      <c r="E10" s="426" t="s">
        <v>214</v>
      </c>
      <c r="F10" s="426" t="s">
        <v>215</v>
      </c>
      <c r="G10" s="426" t="s">
        <v>216</v>
      </c>
      <c r="H10" s="426" t="s">
        <v>217</v>
      </c>
      <c r="I10" s="426" t="s">
        <v>218</v>
      </c>
      <c r="J10" s="426" t="s">
        <v>219</v>
      </c>
      <c r="K10" s="426" t="s">
        <v>220</v>
      </c>
      <c r="L10" s="426" t="s">
        <v>221</v>
      </c>
      <c r="M10" s="426" t="s">
        <v>222</v>
      </c>
      <c r="N10" s="426" t="s">
        <v>223</v>
      </c>
      <c r="O10" s="426" t="s">
        <v>224</v>
      </c>
      <c r="P10" s="426" t="s">
        <v>225</v>
      </c>
      <c r="Q10" s="426" t="s">
        <v>226</v>
      </c>
      <c r="R10" s="426" t="s">
        <v>227</v>
      </c>
      <c r="S10" s="426" t="s">
        <v>228</v>
      </c>
      <c r="T10" s="426" t="s">
        <v>229</v>
      </c>
      <c r="U10" s="426" t="s">
        <v>230</v>
      </c>
      <c r="V10" s="426" t="s">
        <v>231</v>
      </c>
      <c r="W10" s="426" t="s">
        <v>232</v>
      </c>
      <c r="X10" s="426" t="s">
        <v>233</v>
      </c>
      <c r="Y10" s="426" t="s">
        <v>234</v>
      </c>
      <c r="Z10" s="426" t="s">
        <v>235</v>
      </c>
      <c r="AA10" s="426" t="s">
        <v>236</v>
      </c>
      <c r="AB10" s="426" t="s">
        <v>237</v>
      </c>
      <c r="AC10" s="426" t="s">
        <v>238</v>
      </c>
      <c r="AD10" s="426" t="s">
        <v>239</v>
      </c>
      <c r="AE10" s="426" t="s">
        <v>240</v>
      </c>
      <c r="AF10" s="426" t="s">
        <v>241</v>
      </c>
      <c r="AG10" s="426" t="s">
        <v>242</v>
      </c>
      <c r="AH10" s="426" t="s">
        <v>243</v>
      </c>
      <c r="AI10" s="426" t="s">
        <v>244</v>
      </c>
      <c r="AJ10" s="426" t="s">
        <v>245</v>
      </c>
      <c r="AK10" s="426" t="s">
        <v>246</v>
      </c>
      <c r="AL10" s="426" t="s">
        <v>247</v>
      </c>
      <c r="AM10" s="426" t="s">
        <v>248</v>
      </c>
      <c r="AN10" s="426" t="s">
        <v>249</v>
      </c>
      <c r="AO10" s="426" t="s">
        <v>250</v>
      </c>
      <c r="AP10" s="426" t="s">
        <v>251</v>
      </c>
      <c r="AQ10" s="426" t="s">
        <v>252</v>
      </c>
      <c r="AR10" s="426" t="s">
        <v>253</v>
      </c>
      <c r="AS10" s="426" t="s">
        <v>254</v>
      </c>
      <c r="AT10" s="426" t="s">
        <v>255</v>
      </c>
      <c r="AU10" s="426" t="s">
        <v>256</v>
      </c>
      <c r="AV10" s="426" t="s">
        <v>257</v>
      </c>
      <c r="AW10" s="426" t="s">
        <v>258</v>
      </c>
      <c r="AX10" s="426" t="s">
        <v>259</v>
      </c>
      <c r="AY10" s="427" t="s">
        <v>260</v>
      </c>
    </row>
    <row r="11" spans="1:51" ht="18.75" customHeight="1" x14ac:dyDescent="0.4">
      <c r="B11" s="489"/>
      <c r="C11" s="428" t="s">
        <v>362</v>
      </c>
      <c r="D11" s="210"/>
      <c r="E11" s="211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1"/>
      <c r="AB11" s="211"/>
      <c r="AC11" s="211"/>
      <c r="AD11" s="211"/>
      <c r="AE11" s="211"/>
      <c r="AF11" s="211"/>
      <c r="AG11" s="211"/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2"/>
    </row>
    <row r="12" spans="1:51" x14ac:dyDescent="0.4">
      <c r="B12" s="489"/>
      <c r="C12" s="429" t="s">
        <v>363</v>
      </c>
      <c r="D12" s="213"/>
      <c r="E12" s="214"/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5"/>
    </row>
    <row r="13" spans="1:51" x14ac:dyDescent="0.4">
      <c r="B13" s="489"/>
      <c r="C13" s="429" t="s">
        <v>364</v>
      </c>
      <c r="D13" s="213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5"/>
    </row>
    <row r="14" spans="1:51" x14ac:dyDescent="0.4">
      <c r="B14" s="489"/>
      <c r="C14" s="429" t="s">
        <v>365</v>
      </c>
      <c r="D14" s="213"/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4"/>
      <c r="AE14" s="214"/>
      <c r="AF14" s="214"/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5"/>
    </row>
    <row r="15" spans="1:51" x14ac:dyDescent="0.4">
      <c r="B15" s="489"/>
      <c r="C15" s="429" t="s">
        <v>366</v>
      </c>
      <c r="D15" s="213"/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5"/>
    </row>
    <row r="16" spans="1:51" x14ac:dyDescent="0.4">
      <c r="B16" s="489"/>
      <c r="C16" s="429" t="s">
        <v>367</v>
      </c>
      <c r="D16" s="213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5"/>
    </row>
    <row r="17" spans="1:51" x14ac:dyDescent="0.4">
      <c r="B17" s="489"/>
      <c r="C17" s="429" t="s">
        <v>368</v>
      </c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5"/>
    </row>
    <row r="18" spans="1:51" x14ac:dyDescent="0.4">
      <c r="B18" s="489"/>
      <c r="C18" s="429" t="s">
        <v>369</v>
      </c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5"/>
    </row>
    <row r="19" spans="1:51" x14ac:dyDescent="0.4">
      <c r="B19" s="489"/>
      <c r="C19" s="429" t="s">
        <v>370</v>
      </c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5"/>
    </row>
    <row r="20" spans="1:51" x14ac:dyDescent="0.4">
      <c r="B20" s="489"/>
      <c r="C20" s="429" t="s">
        <v>371</v>
      </c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5"/>
    </row>
    <row r="21" spans="1:51" x14ac:dyDescent="0.4">
      <c r="B21" s="489"/>
      <c r="C21" s="429" t="s">
        <v>372</v>
      </c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5"/>
    </row>
    <row r="22" spans="1:51" ht="19.5" thickBot="1" x14ac:dyDescent="0.45">
      <c r="B22" s="490"/>
      <c r="C22" s="430" t="s">
        <v>373</v>
      </c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8"/>
    </row>
    <row r="24" spans="1:51" x14ac:dyDescent="0.4">
      <c r="A24" s="441"/>
      <c r="B24" s="423" t="s">
        <v>212</v>
      </c>
      <c r="C24" s="431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432"/>
    </row>
    <row r="25" spans="1:51" ht="19.5" thickBot="1" x14ac:dyDescent="0.45">
      <c r="B25" s="433"/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</row>
    <row r="26" spans="1:51" ht="18.75" customHeight="1" thickBot="1" x14ac:dyDescent="0.45">
      <c r="B26" s="485" t="s">
        <v>523</v>
      </c>
      <c r="C26" s="486"/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7"/>
    </row>
    <row r="27" spans="1:51" ht="38.1" customHeight="1" thickBot="1" x14ac:dyDescent="0.45">
      <c r="B27" s="434" t="s">
        <v>437</v>
      </c>
      <c r="C27" s="435" t="s">
        <v>362</v>
      </c>
      <c r="D27" s="436" t="s">
        <v>363</v>
      </c>
      <c r="E27" s="436" t="s">
        <v>364</v>
      </c>
      <c r="F27" s="436" t="s">
        <v>365</v>
      </c>
      <c r="G27" s="436" t="s">
        <v>366</v>
      </c>
      <c r="H27" s="436" t="s">
        <v>367</v>
      </c>
      <c r="I27" s="436" t="s">
        <v>368</v>
      </c>
      <c r="J27" s="436" t="s">
        <v>369</v>
      </c>
      <c r="K27" s="436" t="s">
        <v>370</v>
      </c>
      <c r="L27" s="436" t="s">
        <v>371</v>
      </c>
      <c r="M27" s="436" t="s">
        <v>372</v>
      </c>
      <c r="N27" s="437" t="s">
        <v>373</v>
      </c>
    </row>
    <row r="28" spans="1:51" ht="38.1" customHeight="1" x14ac:dyDescent="0.4">
      <c r="B28" s="438" t="s">
        <v>213</v>
      </c>
      <c r="C28" s="219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2"/>
    </row>
    <row r="29" spans="1:51" ht="38.1" customHeight="1" x14ac:dyDescent="0.4">
      <c r="B29" s="438" t="s">
        <v>214</v>
      </c>
      <c r="C29" s="213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5"/>
    </row>
    <row r="30" spans="1:51" ht="38.1" customHeight="1" x14ac:dyDescent="0.4">
      <c r="B30" s="438" t="s">
        <v>215</v>
      </c>
      <c r="C30" s="213"/>
      <c r="D30" s="214"/>
      <c r="E30" s="214"/>
      <c r="F30" s="214"/>
      <c r="G30" s="214"/>
      <c r="H30" s="214"/>
      <c r="I30" s="214"/>
      <c r="J30" s="214"/>
      <c r="K30" s="214"/>
      <c r="L30" s="214"/>
      <c r="M30" s="214"/>
      <c r="N30" s="215"/>
    </row>
    <row r="31" spans="1:51" ht="38.1" customHeight="1" x14ac:dyDescent="0.4">
      <c r="B31" s="438" t="s">
        <v>216</v>
      </c>
      <c r="C31" s="213"/>
      <c r="D31" s="214"/>
      <c r="E31" s="214"/>
      <c r="F31" s="214"/>
      <c r="G31" s="214"/>
      <c r="H31" s="214"/>
      <c r="I31" s="214"/>
      <c r="J31" s="214"/>
      <c r="K31" s="214"/>
      <c r="L31" s="214"/>
      <c r="M31" s="214"/>
      <c r="N31" s="215"/>
    </row>
    <row r="32" spans="1:51" ht="38.1" customHeight="1" x14ac:dyDescent="0.4">
      <c r="B32" s="438" t="s">
        <v>217</v>
      </c>
      <c r="C32" s="213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5"/>
    </row>
    <row r="33" spans="2:14" ht="38.1" customHeight="1" x14ac:dyDescent="0.4">
      <c r="B33" s="438" t="s">
        <v>218</v>
      </c>
      <c r="C33" s="213"/>
      <c r="D33" s="214"/>
      <c r="E33" s="214"/>
      <c r="F33" s="214"/>
      <c r="G33" s="214"/>
      <c r="H33" s="214"/>
      <c r="I33" s="214"/>
      <c r="J33" s="214"/>
      <c r="K33" s="214"/>
      <c r="L33" s="214"/>
      <c r="M33" s="214"/>
      <c r="N33" s="215"/>
    </row>
    <row r="34" spans="2:14" ht="38.1" customHeight="1" x14ac:dyDescent="0.4">
      <c r="B34" s="438" t="s">
        <v>219</v>
      </c>
      <c r="C34" s="213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5"/>
    </row>
    <row r="35" spans="2:14" ht="38.1" customHeight="1" x14ac:dyDescent="0.4">
      <c r="B35" s="438" t="s">
        <v>220</v>
      </c>
      <c r="C35" s="213"/>
      <c r="D35" s="214"/>
      <c r="E35" s="214"/>
      <c r="F35" s="214"/>
      <c r="G35" s="214"/>
      <c r="H35" s="214"/>
      <c r="I35" s="214"/>
      <c r="J35" s="214"/>
      <c r="K35" s="214"/>
      <c r="L35" s="214"/>
      <c r="M35" s="214"/>
      <c r="N35" s="215"/>
    </row>
    <row r="36" spans="2:14" ht="38.1" customHeight="1" x14ac:dyDescent="0.4">
      <c r="B36" s="438" t="s">
        <v>221</v>
      </c>
      <c r="C36" s="213"/>
      <c r="D36" s="214"/>
      <c r="E36" s="214"/>
      <c r="F36" s="214"/>
      <c r="G36" s="214"/>
      <c r="H36" s="214"/>
      <c r="I36" s="214"/>
      <c r="J36" s="214"/>
      <c r="K36" s="214"/>
      <c r="L36" s="214"/>
      <c r="M36" s="214"/>
      <c r="N36" s="215"/>
    </row>
    <row r="37" spans="2:14" ht="38.1" customHeight="1" x14ac:dyDescent="0.4">
      <c r="B37" s="438" t="s">
        <v>222</v>
      </c>
      <c r="C37" s="213"/>
      <c r="D37" s="214"/>
      <c r="E37" s="214"/>
      <c r="F37" s="214"/>
      <c r="G37" s="214"/>
      <c r="H37" s="214"/>
      <c r="I37" s="214"/>
      <c r="J37" s="214"/>
      <c r="K37" s="214"/>
      <c r="L37" s="214"/>
      <c r="M37" s="214"/>
      <c r="N37" s="215"/>
    </row>
    <row r="38" spans="2:14" ht="38.1" customHeight="1" x14ac:dyDescent="0.4">
      <c r="B38" s="438" t="s">
        <v>223</v>
      </c>
      <c r="C38" s="213"/>
      <c r="D38" s="214"/>
      <c r="E38" s="214"/>
      <c r="F38" s="214"/>
      <c r="G38" s="214"/>
      <c r="H38" s="214"/>
      <c r="I38" s="214"/>
      <c r="J38" s="214"/>
      <c r="K38" s="214"/>
      <c r="L38" s="214"/>
      <c r="M38" s="214"/>
      <c r="N38" s="215"/>
    </row>
    <row r="39" spans="2:14" ht="38.1" customHeight="1" x14ac:dyDescent="0.4">
      <c r="B39" s="438" t="s">
        <v>224</v>
      </c>
      <c r="C39" s="213"/>
      <c r="D39" s="214"/>
      <c r="E39" s="214"/>
      <c r="F39" s="214"/>
      <c r="G39" s="214"/>
      <c r="H39" s="214"/>
      <c r="I39" s="214"/>
      <c r="J39" s="214"/>
      <c r="K39" s="214"/>
      <c r="L39" s="214"/>
      <c r="M39" s="214"/>
      <c r="N39" s="215"/>
    </row>
    <row r="40" spans="2:14" ht="38.1" customHeight="1" x14ac:dyDescent="0.4">
      <c r="B40" s="438" t="s">
        <v>225</v>
      </c>
      <c r="C40" s="213"/>
      <c r="D40" s="214"/>
      <c r="E40" s="214"/>
      <c r="F40" s="214"/>
      <c r="G40" s="214"/>
      <c r="H40" s="214"/>
      <c r="I40" s="214"/>
      <c r="J40" s="214"/>
      <c r="K40" s="214"/>
      <c r="L40" s="214"/>
      <c r="M40" s="214"/>
      <c r="N40" s="215"/>
    </row>
    <row r="41" spans="2:14" ht="38.1" customHeight="1" x14ac:dyDescent="0.4">
      <c r="B41" s="438" t="s">
        <v>226</v>
      </c>
      <c r="C41" s="213"/>
      <c r="D41" s="214"/>
      <c r="E41" s="214"/>
      <c r="F41" s="214"/>
      <c r="G41" s="214"/>
      <c r="H41" s="214"/>
      <c r="I41" s="214"/>
      <c r="J41" s="214"/>
      <c r="K41" s="214"/>
      <c r="L41" s="214"/>
      <c r="M41" s="214"/>
      <c r="N41" s="215"/>
    </row>
    <row r="42" spans="2:14" ht="38.1" customHeight="1" x14ac:dyDescent="0.4">
      <c r="B42" s="438" t="s">
        <v>227</v>
      </c>
      <c r="C42" s="213"/>
      <c r="D42" s="214"/>
      <c r="E42" s="214"/>
      <c r="F42" s="214"/>
      <c r="G42" s="214"/>
      <c r="H42" s="214"/>
      <c r="I42" s="214"/>
      <c r="J42" s="214"/>
      <c r="K42" s="214"/>
      <c r="L42" s="214"/>
      <c r="M42" s="214"/>
      <c r="N42" s="215"/>
    </row>
    <row r="43" spans="2:14" ht="38.1" customHeight="1" x14ac:dyDescent="0.4">
      <c r="B43" s="438" t="s">
        <v>228</v>
      </c>
      <c r="C43" s="213"/>
      <c r="D43" s="214"/>
      <c r="E43" s="214"/>
      <c r="F43" s="214"/>
      <c r="G43" s="214"/>
      <c r="H43" s="214"/>
      <c r="I43" s="214"/>
      <c r="J43" s="214"/>
      <c r="K43" s="214"/>
      <c r="L43" s="214"/>
      <c r="M43" s="214"/>
      <c r="N43" s="215"/>
    </row>
    <row r="44" spans="2:14" ht="38.1" customHeight="1" x14ac:dyDescent="0.4">
      <c r="B44" s="438" t="s">
        <v>229</v>
      </c>
      <c r="C44" s="213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5"/>
    </row>
    <row r="45" spans="2:14" ht="38.1" customHeight="1" x14ac:dyDescent="0.4">
      <c r="B45" s="438" t="s">
        <v>230</v>
      </c>
      <c r="C45" s="213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5"/>
    </row>
    <row r="46" spans="2:14" ht="38.1" customHeight="1" x14ac:dyDescent="0.4">
      <c r="B46" s="438" t="s">
        <v>231</v>
      </c>
      <c r="C46" s="213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5"/>
    </row>
    <row r="47" spans="2:14" ht="38.1" customHeight="1" x14ac:dyDescent="0.4">
      <c r="B47" s="438" t="s">
        <v>232</v>
      </c>
      <c r="C47" s="213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5"/>
    </row>
    <row r="48" spans="2:14" ht="38.1" customHeight="1" x14ac:dyDescent="0.4">
      <c r="B48" s="438" t="s">
        <v>233</v>
      </c>
      <c r="C48" s="213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5"/>
    </row>
    <row r="49" spans="2:14" ht="38.1" customHeight="1" x14ac:dyDescent="0.4">
      <c r="B49" s="438" t="s">
        <v>234</v>
      </c>
      <c r="C49" s="213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5"/>
    </row>
    <row r="50" spans="2:14" ht="38.1" customHeight="1" x14ac:dyDescent="0.4">
      <c r="B50" s="438" t="s">
        <v>235</v>
      </c>
      <c r="C50" s="213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5"/>
    </row>
    <row r="51" spans="2:14" ht="38.1" customHeight="1" x14ac:dyDescent="0.4">
      <c r="B51" s="438" t="s">
        <v>236</v>
      </c>
      <c r="C51" s="213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5"/>
    </row>
    <row r="52" spans="2:14" ht="38.1" customHeight="1" x14ac:dyDescent="0.4">
      <c r="B52" s="438" t="s">
        <v>237</v>
      </c>
      <c r="C52" s="213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5"/>
    </row>
    <row r="53" spans="2:14" ht="38.1" customHeight="1" x14ac:dyDescent="0.4">
      <c r="B53" s="438" t="s">
        <v>238</v>
      </c>
      <c r="C53" s="213"/>
      <c r="D53" s="214"/>
      <c r="E53" s="214"/>
      <c r="F53" s="214"/>
      <c r="G53" s="214"/>
      <c r="H53" s="214"/>
      <c r="I53" s="214"/>
      <c r="J53" s="214"/>
      <c r="K53" s="214"/>
      <c r="L53" s="214"/>
      <c r="M53" s="214"/>
      <c r="N53" s="215"/>
    </row>
    <row r="54" spans="2:14" ht="38.1" customHeight="1" x14ac:dyDescent="0.4">
      <c r="B54" s="438" t="s">
        <v>239</v>
      </c>
      <c r="C54" s="213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15"/>
    </row>
    <row r="55" spans="2:14" ht="38.1" customHeight="1" x14ac:dyDescent="0.4">
      <c r="B55" s="438" t="s">
        <v>240</v>
      </c>
      <c r="C55" s="213"/>
      <c r="D55" s="214"/>
      <c r="E55" s="214"/>
      <c r="F55" s="214"/>
      <c r="G55" s="214"/>
      <c r="H55" s="214"/>
      <c r="I55" s="214"/>
      <c r="J55" s="214"/>
      <c r="K55" s="214"/>
      <c r="L55" s="214"/>
      <c r="M55" s="214"/>
      <c r="N55" s="215"/>
    </row>
    <row r="56" spans="2:14" ht="38.1" customHeight="1" x14ac:dyDescent="0.4">
      <c r="B56" s="438" t="s">
        <v>241</v>
      </c>
      <c r="C56" s="213"/>
      <c r="D56" s="214"/>
      <c r="E56" s="214"/>
      <c r="F56" s="214"/>
      <c r="G56" s="214"/>
      <c r="H56" s="214"/>
      <c r="I56" s="214"/>
      <c r="J56" s="214"/>
      <c r="K56" s="214"/>
      <c r="L56" s="214"/>
      <c r="M56" s="214"/>
      <c r="N56" s="215"/>
    </row>
    <row r="57" spans="2:14" ht="38.1" customHeight="1" x14ac:dyDescent="0.4">
      <c r="B57" s="438" t="s">
        <v>242</v>
      </c>
      <c r="C57" s="213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15"/>
    </row>
    <row r="58" spans="2:14" ht="38.1" customHeight="1" x14ac:dyDescent="0.4">
      <c r="B58" s="438" t="s">
        <v>243</v>
      </c>
      <c r="C58" s="213"/>
      <c r="D58" s="214"/>
      <c r="E58" s="214"/>
      <c r="F58" s="214"/>
      <c r="G58" s="214"/>
      <c r="H58" s="214"/>
      <c r="I58" s="214"/>
      <c r="J58" s="214"/>
      <c r="K58" s="214"/>
      <c r="L58" s="214"/>
      <c r="M58" s="214"/>
      <c r="N58" s="215"/>
    </row>
    <row r="59" spans="2:14" ht="38.1" customHeight="1" x14ac:dyDescent="0.4">
      <c r="B59" s="438" t="s">
        <v>244</v>
      </c>
      <c r="C59" s="213"/>
      <c r="D59" s="214"/>
      <c r="E59" s="214"/>
      <c r="F59" s="214"/>
      <c r="G59" s="214"/>
      <c r="H59" s="214"/>
      <c r="I59" s="214"/>
      <c r="J59" s="214"/>
      <c r="K59" s="214"/>
      <c r="L59" s="214"/>
      <c r="M59" s="214"/>
      <c r="N59" s="215"/>
    </row>
    <row r="60" spans="2:14" ht="38.1" customHeight="1" x14ac:dyDescent="0.4">
      <c r="B60" s="438" t="s">
        <v>245</v>
      </c>
      <c r="C60" s="213"/>
      <c r="D60" s="214"/>
      <c r="E60" s="214"/>
      <c r="F60" s="214"/>
      <c r="G60" s="214"/>
      <c r="H60" s="214"/>
      <c r="I60" s="214"/>
      <c r="J60" s="214"/>
      <c r="K60" s="214"/>
      <c r="L60" s="214"/>
      <c r="M60" s="214"/>
      <c r="N60" s="215"/>
    </row>
    <row r="61" spans="2:14" ht="38.1" customHeight="1" x14ac:dyDescent="0.4">
      <c r="B61" s="438" t="s">
        <v>246</v>
      </c>
      <c r="C61" s="213"/>
      <c r="D61" s="214"/>
      <c r="E61" s="214"/>
      <c r="F61" s="214"/>
      <c r="G61" s="214"/>
      <c r="H61" s="214"/>
      <c r="I61" s="214"/>
      <c r="J61" s="214"/>
      <c r="K61" s="214"/>
      <c r="L61" s="214"/>
      <c r="M61" s="214"/>
      <c r="N61" s="215"/>
    </row>
    <row r="62" spans="2:14" ht="38.1" customHeight="1" x14ac:dyDescent="0.4">
      <c r="B62" s="438" t="s">
        <v>247</v>
      </c>
      <c r="C62" s="213"/>
      <c r="D62" s="214"/>
      <c r="E62" s="214"/>
      <c r="F62" s="214"/>
      <c r="G62" s="214"/>
      <c r="H62" s="214"/>
      <c r="I62" s="214"/>
      <c r="J62" s="214"/>
      <c r="K62" s="214"/>
      <c r="L62" s="214"/>
      <c r="M62" s="214"/>
      <c r="N62" s="215"/>
    </row>
    <row r="63" spans="2:14" ht="38.1" customHeight="1" x14ac:dyDescent="0.4">
      <c r="B63" s="438" t="s">
        <v>248</v>
      </c>
      <c r="C63" s="213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15"/>
    </row>
    <row r="64" spans="2:14" ht="38.1" customHeight="1" x14ac:dyDescent="0.4">
      <c r="B64" s="438" t="s">
        <v>249</v>
      </c>
      <c r="C64" s="213"/>
      <c r="D64" s="214"/>
      <c r="E64" s="214"/>
      <c r="F64" s="214"/>
      <c r="G64" s="214"/>
      <c r="H64" s="214"/>
      <c r="I64" s="214"/>
      <c r="J64" s="214"/>
      <c r="K64" s="214"/>
      <c r="L64" s="214"/>
      <c r="M64" s="214"/>
      <c r="N64" s="215"/>
    </row>
    <row r="65" spans="2:14" ht="38.1" customHeight="1" x14ac:dyDescent="0.4">
      <c r="B65" s="438" t="s">
        <v>250</v>
      </c>
      <c r="C65" s="213"/>
      <c r="D65" s="214"/>
      <c r="E65" s="214"/>
      <c r="F65" s="214"/>
      <c r="G65" s="214"/>
      <c r="H65" s="214"/>
      <c r="I65" s="214"/>
      <c r="J65" s="214"/>
      <c r="K65" s="214"/>
      <c r="L65" s="214"/>
      <c r="M65" s="214"/>
      <c r="N65" s="215"/>
    </row>
    <row r="66" spans="2:14" ht="38.1" customHeight="1" x14ac:dyDescent="0.4">
      <c r="B66" s="438" t="s">
        <v>251</v>
      </c>
      <c r="C66" s="213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5"/>
    </row>
    <row r="67" spans="2:14" ht="38.1" customHeight="1" x14ac:dyDescent="0.4">
      <c r="B67" s="438" t="s">
        <v>252</v>
      </c>
      <c r="C67" s="213"/>
      <c r="D67" s="214"/>
      <c r="E67" s="214"/>
      <c r="F67" s="214"/>
      <c r="G67" s="214"/>
      <c r="H67" s="214"/>
      <c r="I67" s="214"/>
      <c r="J67" s="214"/>
      <c r="K67" s="214"/>
      <c r="L67" s="214"/>
      <c r="M67" s="214"/>
      <c r="N67" s="215"/>
    </row>
    <row r="68" spans="2:14" ht="38.1" customHeight="1" x14ac:dyDescent="0.4">
      <c r="B68" s="438" t="s">
        <v>253</v>
      </c>
      <c r="C68" s="213"/>
      <c r="D68" s="214"/>
      <c r="E68" s="214"/>
      <c r="F68" s="214"/>
      <c r="G68" s="214"/>
      <c r="H68" s="214"/>
      <c r="I68" s="214"/>
      <c r="J68" s="214"/>
      <c r="K68" s="214"/>
      <c r="L68" s="214"/>
      <c r="M68" s="214"/>
      <c r="N68" s="215"/>
    </row>
    <row r="69" spans="2:14" ht="38.1" customHeight="1" x14ac:dyDescent="0.4">
      <c r="B69" s="438" t="s">
        <v>254</v>
      </c>
      <c r="C69" s="213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5"/>
    </row>
    <row r="70" spans="2:14" ht="38.1" customHeight="1" x14ac:dyDescent="0.4">
      <c r="B70" s="438" t="s">
        <v>255</v>
      </c>
      <c r="C70" s="213"/>
      <c r="D70" s="214"/>
      <c r="E70" s="214"/>
      <c r="F70" s="214"/>
      <c r="G70" s="214"/>
      <c r="H70" s="214"/>
      <c r="I70" s="214"/>
      <c r="J70" s="214"/>
      <c r="K70" s="214"/>
      <c r="L70" s="214"/>
      <c r="M70" s="214"/>
      <c r="N70" s="215"/>
    </row>
    <row r="71" spans="2:14" ht="38.1" customHeight="1" x14ac:dyDescent="0.4">
      <c r="B71" s="438" t="s">
        <v>256</v>
      </c>
      <c r="C71" s="213"/>
      <c r="D71" s="214"/>
      <c r="E71" s="214"/>
      <c r="F71" s="214"/>
      <c r="G71" s="214"/>
      <c r="H71" s="214"/>
      <c r="I71" s="214"/>
      <c r="J71" s="214"/>
      <c r="K71" s="214"/>
      <c r="L71" s="214"/>
      <c r="M71" s="214"/>
      <c r="N71" s="215"/>
    </row>
    <row r="72" spans="2:14" ht="38.1" customHeight="1" x14ac:dyDescent="0.4">
      <c r="B72" s="438" t="s">
        <v>257</v>
      </c>
      <c r="C72" s="213"/>
      <c r="D72" s="214"/>
      <c r="E72" s="214"/>
      <c r="F72" s="214"/>
      <c r="G72" s="214"/>
      <c r="H72" s="214"/>
      <c r="I72" s="214"/>
      <c r="J72" s="214"/>
      <c r="K72" s="214"/>
      <c r="L72" s="214"/>
      <c r="M72" s="214"/>
      <c r="N72" s="215"/>
    </row>
    <row r="73" spans="2:14" ht="38.1" customHeight="1" x14ac:dyDescent="0.4">
      <c r="B73" s="438" t="s">
        <v>258</v>
      </c>
      <c r="C73" s="213"/>
      <c r="D73" s="214"/>
      <c r="E73" s="214"/>
      <c r="F73" s="214"/>
      <c r="G73" s="214"/>
      <c r="H73" s="214"/>
      <c r="I73" s="214"/>
      <c r="J73" s="214"/>
      <c r="K73" s="214"/>
      <c r="L73" s="214"/>
      <c r="M73" s="214"/>
      <c r="N73" s="215"/>
    </row>
    <row r="74" spans="2:14" ht="38.1" customHeight="1" x14ac:dyDescent="0.4">
      <c r="B74" s="438" t="s">
        <v>259</v>
      </c>
      <c r="C74" s="213"/>
      <c r="D74" s="214"/>
      <c r="E74" s="214"/>
      <c r="F74" s="214"/>
      <c r="G74" s="214"/>
      <c r="H74" s="214"/>
      <c r="I74" s="214"/>
      <c r="J74" s="214"/>
      <c r="K74" s="214"/>
      <c r="L74" s="214"/>
      <c r="M74" s="214"/>
      <c r="N74" s="215"/>
    </row>
    <row r="75" spans="2:14" ht="38.1" customHeight="1" thickBot="1" x14ac:dyDescent="0.45">
      <c r="B75" s="439" t="s">
        <v>260</v>
      </c>
      <c r="C75" s="216"/>
      <c r="D75" s="217"/>
      <c r="E75" s="217"/>
      <c r="F75" s="217"/>
      <c r="G75" s="217"/>
      <c r="H75" s="217"/>
      <c r="I75" s="217"/>
      <c r="J75" s="217"/>
      <c r="K75" s="217"/>
      <c r="L75" s="217"/>
      <c r="M75" s="217"/>
      <c r="N75" s="218"/>
    </row>
  </sheetData>
  <sheetProtection algorithmName="SHA-512" hashValue="K2NhosAnLv8x1qWslHHXZfMx91j5Oxew2X/laYUaZ9ufCj1Mq2OaHz8fCHp6rcUIn7AAuWtrHWXgvUOMgbnx3g==" saltValue="j4+6XJiP3H9NQtEw6k3RRw==" spinCount="100000" sheet="1" objects="1" scenarios="1" selectLockedCells="1"/>
  <mergeCells count="6">
    <mergeCell ref="C4:S4"/>
    <mergeCell ref="B26:N26"/>
    <mergeCell ref="B10:B22"/>
    <mergeCell ref="W2:X2"/>
    <mergeCell ref="B2:Q2"/>
    <mergeCell ref="R2:S2"/>
  </mergeCells>
  <phoneticPr fontId="1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Check Box 1">
              <controlPr locked="0" defaultSize="0" autoFill="0" autoLine="0" autoPict="0">
                <anchor>
                  <from>
                    <xdr:col>0</xdr:col>
                    <xdr:colOff>219075</xdr:colOff>
                    <xdr:row>23</xdr:row>
                    <xdr:rowOff>9525</xdr:rowOff>
                  </from>
                  <to>
                    <xdr:col>0</xdr:col>
                    <xdr:colOff>685800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Check Box 2">
              <controlPr locked="0" defaultSize="0" autoFill="0" autoLine="0" autoPict="0">
                <anchor>
                  <from>
                    <xdr:col>0</xdr:col>
                    <xdr:colOff>219075</xdr:colOff>
                    <xdr:row>7</xdr:row>
                    <xdr:rowOff>0</xdr:rowOff>
                  </from>
                  <to>
                    <xdr:col>0</xdr:col>
                    <xdr:colOff>685800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16673-5C0F-4456-A219-229CAD71BC7E}">
  <sheetPr codeName="Sheet6">
    <tabColor rgb="FF0070C0"/>
    <pageSetUpPr fitToPage="1"/>
  </sheetPr>
  <dimension ref="B2:K30"/>
  <sheetViews>
    <sheetView showGridLines="0" workbookViewId="0">
      <selection activeCell="D39" sqref="D39"/>
    </sheetView>
  </sheetViews>
  <sheetFormatPr defaultRowHeight="18.75" x14ac:dyDescent="0.4"/>
  <cols>
    <col min="1" max="3" width="9" style="152"/>
    <col min="4" max="4" width="9.75" style="152" bestFit="1" customWidth="1"/>
    <col min="5" max="16384" width="9" style="152"/>
  </cols>
  <sheetData>
    <row r="2" spans="2:11" ht="47.25" customHeight="1" x14ac:dyDescent="0.4">
      <c r="B2" s="533" t="s">
        <v>521</v>
      </c>
      <c r="C2" s="533"/>
      <c r="D2" s="533"/>
      <c r="E2" s="533"/>
      <c r="F2" s="533"/>
      <c r="G2" s="533"/>
      <c r="H2" s="533"/>
      <c r="I2" s="533"/>
      <c r="J2" s="533"/>
      <c r="K2" s="221" t="str">
        <f>'1 フローチャート'!N2</f>
        <v>Ver. 1.1</v>
      </c>
    </row>
    <row r="3" spans="2:11" ht="19.5" thickBot="1" x14ac:dyDescent="0.45"/>
    <row r="4" spans="2:11" ht="29.25" thickBot="1" x14ac:dyDescent="0.45">
      <c r="B4" s="540" t="s">
        <v>177</v>
      </c>
      <c r="C4" s="541"/>
      <c r="D4" s="541"/>
      <c r="E4" s="541"/>
      <c r="F4" s="541"/>
      <c r="G4" s="541"/>
      <c r="H4" s="541"/>
      <c r="I4" s="541"/>
      <c r="J4" s="541"/>
      <c r="K4" s="542"/>
    </row>
    <row r="5" spans="2:11" ht="39.950000000000003" customHeight="1" thickBot="1" x14ac:dyDescent="0.45">
      <c r="B5" s="543" t="s">
        <v>178</v>
      </c>
      <c r="C5" s="544"/>
      <c r="D5" s="544"/>
      <c r="E5" s="545"/>
      <c r="F5" s="546" t="s">
        <v>179</v>
      </c>
      <c r="G5" s="547"/>
      <c r="H5" s="547"/>
      <c r="I5" s="543" t="s">
        <v>180</v>
      </c>
      <c r="J5" s="544"/>
      <c r="K5" s="545"/>
    </row>
    <row r="6" spans="2:11" ht="39.950000000000003" customHeight="1" x14ac:dyDescent="0.4">
      <c r="B6" s="534" t="s">
        <v>181</v>
      </c>
      <c r="C6" s="535"/>
      <c r="D6" s="535"/>
      <c r="E6" s="536"/>
      <c r="F6" s="537">
        <f>IFERROR('4-1　既存設備_計算シート'!X118,"")</f>
        <v>0</v>
      </c>
      <c r="G6" s="538"/>
      <c r="H6" s="538"/>
      <c r="I6" s="537">
        <f>IFERROR('4-2　導入設備_計算シート'!X118,"")</f>
        <v>0</v>
      </c>
      <c r="J6" s="538"/>
      <c r="K6" s="539"/>
    </row>
    <row r="7" spans="2:11" ht="39.950000000000003" customHeight="1" x14ac:dyDescent="0.4">
      <c r="B7" s="508" t="s">
        <v>182</v>
      </c>
      <c r="C7" s="509"/>
      <c r="D7" s="509"/>
      <c r="E7" s="510"/>
      <c r="F7" s="548">
        <f>IFERROR('4-1　既存設備_計算シート'!B139,"")</f>
        <v>0</v>
      </c>
      <c r="G7" s="549"/>
      <c r="H7" s="549"/>
      <c r="I7" s="548">
        <f>IFERROR('4-2　導入設備_計算シート'!B139,"")</f>
        <v>0</v>
      </c>
      <c r="J7" s="549"/>
      <c r="K7" s="550"/>
    </row>
    <row r="8" spans="2:11" ht="39.950000000000003" customHeight="1" x14ac:dyDescent="0.4">
      <c r="B8" s="508" t="s">
        <v>183</v>
      </c>
      <c r="C8" s="509"/>
      <c r="D8" s="509"/>
      <c r="E8" s="510"/>
      <c r="F8" s="497">
        <f>IFERROR('4-1　既存設備_計算シート'!B141,"")</f>
        <v>0</v>
      </c>
      <c r="G8" s="498"/>
      <c r="H8" s="499"/>
      <c r="I8" s="497">
        <f>IFERROR('4-2　導入設備_計算シート'!B141,"")</f>
        <v>0</v>
      </c>
      <c r="J8" s="498"/>
      <c r="K8" s="499"/>
    </row>
    <row r="9" spans="2:11" ht="39.950000000000003" customHeight="1" x14ac:dyDescent="0.4">
      <c r="B9" s="508" t="s">
        <v>184</v>
      </c>
      <c r="C9" s="509"/>
      <c r="D9" s="509"/>
      <c r="E9" s="510"/>
      <c r="F9" s="497">
        <f>IFERROR('4-1　既存設備_計算シート'!B143,"")</f>
        <v>0</v>
      </c>
      <c r="G9" s="498"/>
      <c r="H9" s="499"/>
      <c r="I9" s="497">
        <f>IFERROR('4-2　導入設備_計算シート'!B143,"")</f>
        <v>0</v>
      </c>
      <c r="J9" s="498"/>
      <c r="K9" s="499"/>
    </row>
    <row r="10" spans="2:11" ht="39.950000000000003" customHeight="1" x14ac:dyDescent="0.4">
      <c r="B10" s="511" t="s">
        <v>557</v>
      </c>
      <c r="C10" s="512"/>
      <c r="D10" s="512"/>
      <c r="E10" s="513"/>
      <c r="F10" s="514">
        <f>IFERROR('4-2　導入設備_計算シート'!T8,"")</f>
        <v>0</v>
      </c>
      <c r="G10" s="515"/>
      <c r="H10" s="515"/>
      <c r="I10" s="516">
        <f>IFERROR('4-2　導入設備_計算シート'!T9,"")</f>
        <v>0</v>
      </c>
      <c r="J10" s="517"/>
      <c r="K10" s="518"/>
    </row>
    <row r="11" spans="2:11" ht="39.950000000000003" customHeight="1" x14ac:dyDescent="0.4">
      <c r="B11" s="511" t="s">
        <v>558</v>
      </c>
      <c r="C11" s="519"/>
      <c r="D11" s="519"/>
      <c r="E11" s="520"/>
      <c r="F11" s="522"/>
      <c r="G11" s="523"/>
      <c r="H11" s="524"/>
      <c r="I11" s="514">
        <f>IFERROR('4-2　導入設備_計算シート'!T10,"")</f>
        <v>0</v>
      </c>
      <c r="J11" s="515"/>
      <c r="K11" s="521"/>
    </row>
    <row r="12" spans="2:11" ht="39.950000000000003" customHeight="1" thickBot="1" x14ac:dyDescent="0.45">
      <c r="B12" s="500" t="s">
        <v>524</v>
      </c>
      <c r="C12" s="501"/>
      <c r="D12" s="501"/>
      <c r="E12" s="502"/>
      <c r="F12" s="503">
        <f>IFERROR('4-2　導入設備_計算シート'!T11,"")</f>
        <v>0</v>
      </c>
      <c r="G12" s="504"/>
      <c r="H12" s="504"/>
      <c r="I12" s="505">
        <f>IFERROR('4-2　導入設備_計算シート'!T12,"")</f>
        <v>0</v>
      </c>
      <c r="J12" s="506"/>
      <c r="K12" s="507"/>
    </row>
    <row r="13" spans="2:11" ht="19.5" thickBot="1" x14ac:dyDescent="0.45"/>
    <row r="14" spans="2:11" ht="19.5" thickBot="1" x14ac:dyDescent="0.45">
      <c r="B14" s="525" t="s">
        <v>549</v>
      </c>
      <c r="C14" s="526"/>
      <c r="D14" s="526"/>
      <c r="E14" s="442" t="s">
        <v>550</v>
      </c>
      <c r="F14" s="527">
        <f>'4-2　導入設備_計算シート'!P16</f>
        <v>0.438</v>
      </c>
      <c r="G14" s="528"/>
      <c r="H14" s="529"/>
      <c r="I14" s="530" t="s">
        <v>551</v>
      </c>
      <c r="J14" s="531"/>
      <c r="K14" s="532"/>
    </row>
    <row r="16" spans="2:11" x14ac:dyDescent="0.4">
      <c r="C16" s="494" t="s">
        <v>538</v>
      </c>
      <c r="D16" s="495"/>
      <c r="E16" s="496"/>
      <c r="H16" s="494" t="s">
        <v>544</v>
      </c>
      <c r="I16" s="495"/>
      <c r="J16" s="496"/>
    </row>
    <row r="17" spans="3:10" x14ac:dyDescent="0.4">
      <c r="C17" s="492" t="s">
        <v>539</v>
      </c>
      <c r="D17" s="494" t="s">
        <v>540</v>
      </c>
      <c r="E17" s="496"/>
      <c r="H17" s="492" t="s">
        <v>539</v>
      </c>
      <c r="I17" s="494" t="s">
        <v>540</v>
      </c>
      <c r="J17" s="496"/>
    </row>
    <row r="18" spans="3:10" ht="38.25" customHeight="1" x14ac:dyDescent="0.4">
      <c r="C18" s="493"/>
      <c r="D18" s="389" t="s">
        <v>541</v>
      </c>
      <c r="E18" s="389" t="s">
        <v>542</v>
      </c>
      <c r="H18" s="493"/>
      <c r="I18" s="389" t="s">
        <v>541</v>
      </c>
      <c r="J18" s="389" t="s">
        <v>542</v>
      </c>
    </row>
    <row r="19" spans="3:10" x14ac:dyDescent="0.4">
      <c r="C19" s="390" t="s">
        <v>543</v>
      </c>
      <c r="D19" s="391">
        <f>IFERROR('4-1　既存設備_計算シート'!L7," ")</f>
        <v>0</v>
      </c>
      <c r="E19" s="391">
        <f>IFERROR('4-1　既存設備_計算シート'!L8," ")</f>
        <v>0</v>
      </c>
      <c r="H19" s="390" t="s">
        <v>543</v>
      </c>
      <c r="I19" s="391">
        <f>IFERROR('4-2　導入設備_計算シート'!L7,"")</f>
        <v>0</v>
      </c>
      <c r="J19" s="391">
        <f>IFERROR('4-2　導入設備_計算シート'!L8,"")</f>
        <v>0</v>
      </c>
    </row>
    <row r="20" spans="3:10" x14ac:dyDescent="0.4">
      <c r="C20" s="390" t="s">
        <v>339</v>
      </c>
      <c r="D20" s="391">
        <f>IFERROR('4-1　既存設備_計算シート'!L9," ")</f>
        <v>0</v>
      </c>
      <c r="E20" s="391">
        <f>IFERROR('4-1　既存設備_計算シート'!L10," ")</f>
        <v>0</v>
      </c>
      <c r="H20" s="390" t="s">
        <v>339</v>
      </c>
      <c r="I20" s="391">
        <f>IFERROR('4-2　導入設備_計算シート'!L9,"")</f>
        <v>0</v>
      </c>
      <c r="J20" s="391">
        <f>IFERROR('4-2　導入設備_計算シート'!L10,"")</f>
        <v>0</v>
      </c>
    </row>
    <row r="21" spans="3:10" x14ac:dyDescent="0.4">
      <c r="C21" s="390" t="s">
        <v>340</v>
      </c>
      <c r="D21" s="391">
        <f>IFERROR('4-1　既存設備_計算シート'!L11,"")</f>
        <v>0</v>
      </c>
      <c r="E21" s="391">
        <f>IFERROR('4-1　既存設備_計算シート'!L12,"")</f>
        <v>0</v>
      </c>
      <c r="H21" s="390" t="s">
        <v>340</v>
      </c>
      <c r="I21" s="391">
        <f>IFERROR('4-2　導入設備_計算シート'!L11,"")</f>
        <v>0</v>
      </c>
      <c r="J21" s="391">
        <f>IFERROR('4-2　導入設備_計算シート'!L12,"")</f>
        <v>0</v>
      </c>
    </row>
    <row r="22" spans="3:10" x14ac:dyDescent="0.4">
      <c r="C22" s="390" t="s">
        <v>341</v>
      </c>
      <c r="D22" s="391">
        <f>IFERROR('4-1　既存設備_計算シート'!L13,"")</f>
        <v>0</v>
      </c>
      <c r="E22" s="391">
        <f>IFERROR('4-1　既存設備_計算シート'!L14,"")</f>
        <v>0</v>
      </c>
      <c r="H22" s="390" t="s">
        <v>341</v>
      </c>
      <c r="I22" s="391">
        <f>IFERROR('4-2　導入設備_計算シート'!L13,"")</f>
        <v>0</v>
      </c>
      <c r="J22" s="391">
        <f>IFERROR('4-2　導入設備_計算シート'!L14,"")</f>
        <v>0</v>
      </c>
    </row>
    <row r="23" spans="3:10" x14ac:dyDescent="0.4">
      <c r="C23" s="390" t="s">
        <v>342</v>
      </c>
      <c r="D23" s="391">
        <f>IFERROR('4-1　既存設備_計算シート'!L15,"")</f>
        <v>0</v>
      </c>
      <c r="E23" s="391">
        <f>IFERROR('4-1　既存設備_計算シート'!L16,"")</f>
        <v>0</v>
      </c>
      <c r="H23" s="390" t="s">
        <v>342</v>
      </c>
      <c r="I23" s="391">
        <f>IFERROR('4-2　導入設備_計算シート'!L15,"")</f>
        <v>0</v>
      </c>
      <c r="J23" s="391">
        <f>IFERROR('4-2　導入設備_計算シート'!L16,"")</f>
        <v>0</v>
      </c>
    </row>
    <row r="24" spans="3:10" x14ac:dyDescent="0.4">
      <c r="C24" s="390" t="s">
        <v>343</v>
      </c>
      <c r="D24" s="391">
        <f>IFERROR('4-1　既存設備_計算シート'!L17,"")</f>
        <v>0</v>
      </c>
      <c r="E24" s="391">
        <f>IFERROR('4-1　既存設備_計算シート'!L18,"")</f>
        <v>0</v>
      </c>
      <c r="H24" s="390" t="s">
        <v>343</v>
      </c>
      <c r="I24" s="391">
        <f>IFERROR('4-2　導入設備_計算シート'!L17,"")</f>
        <v>0</v>
      </c>
      <c r="J24" s="391">
        <f>IFERROR('4-2　導入設備_計算シート'!L18,"")</f>
        <v>0</v>
      </c>
    </row>
    <row r="25" spans="3:10" x14ac:dyDescent="0.4">
      <c r="C25" s="390" t="s">
        <v>344</v>
      </c>
      <c r="D25" s="391">
        <f>IFERROR('4-1　既存設備_計算シート'!L19,"")</f>
        <v>0</v>
      </c>
      <c r="E25" s="391">
        <f>IFERROR('4-1　既存設備_計算シート'!L20,"")</f>
        <v>0</v>
      </c>
      <c r="H25" s="390" t="s">
        <v>344</v>
      </c>
      <c r="I25" s="391">
        <f>IFERROR('4-2　導入設備_計算シート'!L19,"")</f>
        <v>0</v>
      </c>
      <c r="J25" s="391">
        <f>IFERROR('4-2　導入設備_計算シート'!L20,"")</f>
        <v>0</v>
      </c>
    </row>
    <row r="26" spans="3:10" x14ac:dyDescent="0.4">
      <c r="C26" s="390" t="s">
        <v>345</v>
      </c>
      <c r="D26" s="391">
        <f>IFERROR('4-1　既存設備_計算シート'!L21,"")</f>
        <v>0</v>
      </c>
      <c r="E26" s="391">
        <f>IFERROR('4-1　既存設備_計算シート'!L22,"")</f>
        <v>0</v>
      </c>
      <c r="H26" s="390" t="s">
        <v>345</v>
      </c>
      <c r="I26" s="391">
        <f>IFERROR('4-2　導入設備_計算シート'!L21,"")</f>
        <v>0</v>
      </c>
      <c r="J26" s="391">
        <f>IFERROR('4-2　導入設備_計算シート'!L22,"")</f>
        <v>0</v>
      </c>
    </row>
    <row r="27" spans="3:10" x14ac:dyDescent="0.4">
      <c r="C27" s="390" t="s">
        <v>346</v>
      </c>
      <c r="D27" s="391">
        <f>IFERROR('4-1　既存設備_計算シート'!L23,"")</f>
        <v>0</v>
      </c>
      <c r="E27" s="391">
        <f>IFERROR('4-1　既存設備_計算シート'!L24,"")</f>
        <v>0</v>
      </c>
      <c r="H27" s="390" t="s">
        <v>346</v>
      </c>
      <c r="I27" s="391">
        <f>IFERROR('4-2　導入設備_計算シート'!L23,"")</f>
        <v>0</v>
      </c>
      <c r="J27" s="391">
        <f>IFERROR('4-2　導入設備_計算シート'!L24,"")</f>
        <v>0</v>
      </c>
    </row>
    <row r="28" spans="3:10" x14ac:dyDescent="0.4">
      <c r="C28" s="390" t="s">
        <v>347</v>
      </c>
      <c r="D28" s="391">
        <f>IFERROR('4-1　既存設備_計算シート'!L25,"")</f>
        <v>0</v>
      </c>
      <c r="E28" s="391">
        <f>IFERROR('4-1　既存設備_計算シート'!L26,"")</f>
        <v>0</v>
      </c>
      <c r="H28" s="390" t="s">
        <v>347</v>
      </c>
      <c r="I28" s="391">
        <f>IFERROR('4-2　導入設備_計算シート'!L25,"")</f>
        <v>0</v>
      </c>
      <c r="J28" s="391">
        <f>IFERROR('4-2　導入設備_計算シート'!L26,"")</f>
        <v>0</v>
      </c>
    </row>
    <row r="29" spans="3:10" x14ac:dyDescent="0.4">
      <c r="C29" s="390" t="s">
        <v>348</v>
      </c>
      <c r="D29" s="391">
        <f>IFERROR('4-1　既存設備_計算シート'!L27,"")</f>
        <v>0</v>
      </c>
      <c r="E29" s="391">
        <f>IFERROR('4-1　既存設備_計算シート'!L28,"")</f>
        <v>0</v>
      </c>
      <c r="H29" s="390" t="s">
        <v>348</v>
      </c>
      <c r="I29" s="391">
        <f>IFERROR('4-2　導入設備_計算シート'!L27,"")</f>
        <v>0</v>
      </c>
      <c r="J29" s="391">
        <f>IFERROR('4-2　導入設備_計算シート'!L28,"")</f>
        <v>0</v>
      </c>
    </row>
    <row r="30" spans="3:10" x14ac:dyDescent="0.4">
      <c r="C30" s="390" t="s">
        <v>349</v>
      </c>
      <c r="D30" s="391">
        <f>IFERROR('4-1　既存設備_計算シート'!L29,"")</f>
        <v>0</v>
      </c>
      <c r="E30" s="391">
        <f>IFERROR('4-1　既存設備_計算シート'!L30,"")</f>
        <v>0</v>
      </c>
      <c r="H30" s="390" t="s">
        <v>349</v>
      </c>
      <c r="I30" s="391">
        <f>IFERROR('4-2　導入設備_計算シート'!L29,"")</f>
        <v>0</v>
      </c>
      <c r="J30" s="391">
        <f>IFERROR('4-2　導入設備_計算シート'!L30,"")</f>
        <v>0</v>
      </c>
    </row>
  </sheetData>
  <sheetProtection algorithmName="SHA-512" hashValue="2kEjvcA2gP+E3asW7rUWzzj8rlk9/G6cJquivqqKNGYoclz91ji+U6w2t+EK5zLEo23nrDd4OO0LkGFaWMeK8A==" saltValue="/CHoeb2YkanHL5gWEXiJTQ==" spinCount="100000" sheet="1" objects="1" scenarios="1" selectLockedCells="1" selectUnlockedCells="1"/>
  <mergeCells count="35">
    <mergeCell ref="B14:D14"/>
    <mergeCell ref="F14:H14"/>
    <mergeCell ref="I14:K14"/>
    <mergeCell ref="B2:J2"/>
    <mergeCell ref="B6:E6"/>
    <mergeCell ref="F6:H6"/>
    <mergeCell ref="I6:K6"/>
    <mergeCell ref="B4:K4"/>
    <mergeCell ref="B5:E5"/>
    <mergeCell ref="F5:H5"/>
    <mergeCell ref="I5:K5"/>
    <mergeCell ref="B7:E7"/>
    <mergeCell ref="F7:H7"/>
    <mergeCell ref="I7:K7"/>
    <mergeCell ref="B8:E8"/>
    <mergeCell ref="F8:H8"/>
    <mergeCell ref="I8:K8"/>
    <mergeCell ref="B12:E12"/>
    <mergeCell ref="F12:H12"/>
    <mergeCell ref="I12:K12"/>
    <mergeCell ref="B9:E9"/>
    <mergeCell ref="B10:E10"/>
    <mergeCell ref="F10:H10"/>
    <mergeCell ref="I10:K10"/>
    <mergeCell ref="B11:E11"/>
    <mergeCell ref="I11:K11"/>
    <mergeCell ref="F9:H9"/>
    <mergeCell ref="F11:H11"/>
    <mergeCell ref="I9:K9"/>
    <mergeCell ref="H17:H18"/>
    <mergeCell ref="C16:E16"/>
    <mergeCell ref="H16:J16"/>
    <mergeCell ref="D17:E17"/>
    <mergeCell ref="I17:J17"/>
    <mergeCell ref="C17:C18"/>
  </mergeCells>
  <phoneticPr fontId="1"/>
  <conditionalFormatting sqref="F6:F12 I6:I12">
    <cfRule type="expression" dxfId="19" priority="1">
      <formula>F6=0</formula>
    </cfRule>
  </conditionalFormatting>
  <pageMargins left="0.25" right="0.25" top="0.75" bottom="0.75" header="0.3" footer="0.3"/>
  <pageSetup paperSize="9" scale="9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AD527-9C8C-4F40-BAD9-85273F8FFA37}">
  <sheetPr codeName="Sheet7">
    <tabColor rgb="FFCCCCFF"/>
    <pageSetUpPr fitToPage="1"/>
  </sheetPr>
  <dimension ref="A1:BJ181"/>
  <sheetViews>
    <sheetView topLeftCell="A24" zoomScaleNormal="100" workbookViewId="0">
      <selection activeCell="F30" sqref="F30"/>
    </sheetView>
  </sheetViews>
  <sheetFormatPr defaultRowHeight="18.75" x14ac:dyDescent="0.4"/>
  <cols>
    <col min="1" max="1" width="5.875" style="24" customWidth="1"/>
    <col min="2" max="2" width="8.125" style="24" customWidth="1"/>
    <col min="3" max="26" width="6" style="24" customWidth="1"/>
    <col min="27" max="62" width="6.5" style="24" customWidth="1"/>
    <col min="63" max="63" width="17.125" style="24" bestFit="1" customWidth="1"/>
    <col min="64" max="16384" width="9" style="24"/>
  </cols>
  <sheetData>
    <row r="1" spans="2:29" ht="19.5" thickBot="1" x14ac:dyDescent="0.45">
      <c r="C1" s="268">
        <v>4</v>
      </c>
      <c r="D1" s="269"/>
      <c r="E1" s="268">
        <v>5</v>
      </c>
      <c r="F1" s="269"/>
      <c r="G1" s="268">
        <v>6</v>
      </c>
      <c r="H1" s="269"/>
      <c r="I1" s="268">
        <v>7</v>
      </c>
      <c r="J1" s="269"/>
      <c r="K1" s="268">
        <v>8</v>
      </c>
      <c r="L1" s="269"/>
      <c r="M1" s="268">
        <v>9</v>
      </c>
      <c r="N1" s="269"/>
      <c r="O1" s="268">
        <v>10</v>
      </c>
      <c r="P1" s="269"/>
      <c r="Q1" s="268">
        <v>11</v>
      </c>
      <c r="R1" s="269"/>
      <c r="S1" s="268">
        <v>12</v>
      </c>
      <c r="T1" s="269"/>
      <c r="U1" s="268">
        <v>1</v>
      </c>
      <c r="V1" s="269"/>
      <c r="W1" s="268">
        <v>2</v>
      </c>
      <c r="X1" s="269"/>
      <c r="Y1" s="268">
        <v>3</v>
      </c>
      <c r="Z1" s="269"/>
      <c r="AC1" s="153"/>
    </row>
    <row r="2" spans="2:29" x14ac:dyDescent="0.4">
      <c r="B2" s="270" t="s">
        <v>185</v>
      </c>
      <c r="C2" s="271">
        <f>IF('2-1　性能情報入力シート'!D25=24,"0",'2-1　性能情報入力シート'!D25)</f>
        <v>0</v>
      </c>
      <c r="D2" s="272">
        <f>'2-1　性能情報入力シート'!E25</f>
        <v>0</v>
      </c>
      <c r="E2" s="271">
        <f>IF('2-1　性能情報入力シート'!F25=24,"0",'2-1　性能情報入力シート'!F25)</f>
        <v>0</v>
      </c>
      <c r="F2" s="272">
        <f>'2-1　性能情報入力シート'!G25</f>
        <v>0</v>
      </c>
      <c r="G2" s="271">
        <f>IF('2-1　性能情報入力シート'!H25=24,"0",'2-1　性能情報入力シート'!H25)</f>
        <v>0</v>
      </c>
      <c r="H2" s="272">
        <f>'2-1　性能情報入力シート'!I25</f>
        <v>0</v>
      </c>
      <c r="I2" s="271">
        <f>IF('2-1　性能情報入力シート'!J25=24,"0",'2-1　性能情報入力シート'!J25)</f>
        <v>0</v>
      </c>
      <c r="J2" s="272">
        <f>'2-1　性能情報入力シート'!K25</f>
        <v>0</v>
      </c>
      <c r="K2" s="271">
        <f>IF('2-1　性能情報入力シート'!L25=24,"0",'2-1　性能情報入力シート'!L25)</f>
        <v>0</v>
      </c>
      <c r="L2" s="272">
        <f>'2-1　性能情報入力シート'!M25</f>
        <v>0</v>
      </c>
      <c r="M2" s="271">
        <f>IF('2-1　性能情報入力シート'!N25=24,"0",'2-1　性能情報入力シート'!N25)</f>
        <v>0</v>
      </c>
      <c r="N2" s="272">
        <f>'2-1　性能情報入力シート'!O25</f>
        <v>0</v>
      </c>
      <c r="O2" s="271">
        <f>IF('2-1　性能情報入力シート'!P25=24,"0",'2-1　性能情報入力シート'!P25)</f>
        <v>0</v>
      </c>
      <c r="P2" s="272">
        <f>'2-1　性能情報入力シート'!Q25</f>
        <v>0</v>
      </c>
      <c r="Q2" s="271">
        <f>IF('2-1　性能情報入力シート'!R25=24,"0",'2-1　性能情報入力シート'!R25)</f>
        <v>0</v>
      </c>
      <c r="R2" s="272">
        <f>'2-1　性能情報入力シート'!S25</f>
        <v>0</v>
      </c>
      <c r="S2" s="271">
        <f>IF('2-1　性能情報入力シート'!T25=24,"0",'2-1　性能情報入力シート'!T25)</f>
        <v>0</v>
      </c>
      <c r="T2" s="272">
        <f>'2-1　性能情報入力シート'!U25</f>
        <v>0</v>
      </c>
      <c r="U2" s="271">
        <f>IF('2-1　性能情報入力シート'!V25=24,"0",'2-1　性能情報入力シート'!V25)</f>
        <v>0</v>
      </c>
      <c r="V2" s="272">
        <f>'2-1　性能情報入力シート'!W25</f>
        <v>0</v>
      </c>
      <c r="W2" s="271">
        <f>IF('2-1　性能情報入力シート'!X25=24,"0",'2-1　性能情報入力シート'!X25)</f>
        <v>0</v>
      </c>
      <c r="X2" s="272">
        <f>'2-1　性能情報入力シート'!Y25</f>
        <v>0</v>
      </c>
      <c r="Y2" s="271">
        <f>IF('2-1　性能情報入力シート'!Z25=24,"0",'2-1　性能情報入力シート'!Z25)</f>
        <v>0</v>
      </c>
      <c r="Z2" s="272">
        <f>'2-1　性能情報入力シート'!AA25</f>
        <v>0</v>
      </c>
      <c r="AC2" s="154"/>
    </row>
    <row r="3" spans="2:29" ht="19.5" thickBot="1" x14ac:dyDescent="0.45">
      <c r="B3" s="273" t="s">
        <v>186</v>
      </c>
      <c r="C3" s="274">
        <f>'2-1　性能情報入力シート'!D26</f>
        <v>0</v>
      </c>
      <c r="D3" s="275">
        <f>'2-1　性能情報入力シート'!E26</f>
        <v>0</v>
      </c>
      <c r="E3" s="274">
        <f>'2-1　性能情報入力シート'!F26</f>
        <v>0</v>
      </c>
      <c r="F3" s="275">
        <f>'2-1　性能情報入力シート'!G26</f>
        <v>0</v>
      </c>
      <c r="G3" s="274">
        <f>'2-1　性能情報入力シート'!H26</f>
        <v>0</v>
      </c>
      <c r="H3" s="275">
        <f>'2-1　性能情報入力シート'!I26</f>
        <v>0</v>
      </c>
      <c r="I3" s="274">
        <f>'2-1　性能情報入力シート'!J26</f>
        <v>0</v>
      </c>
      <c r="J3" s="275">
        <f>'2-1　性能情報入力シート'!K26</f>
        <v>0</v>
      </c>
      <c r="K3" s="274">
        <f>'2-1　性能情報入力シート'!L26</f>
        <v>0</v>
      </c>
      <c r="L3" s="275">
        <f>'2-1　性能情報入力シート'!M26</f>
        <v>0</v>
      </c>
      <c r="M3" s="274">
        <f>'2-1　性能情報入力シート'!N26</f>
        <v>0</v>
      </c>
      <c r="N3" s="275">
        <f>'2-1　性能情報入力シート'!O26</f>
        <v>0</v>
      </c>
      <c r="O3" s="274">
        <f>'2-1　性能情報入力シート'!P26</f>
        <v>0</v>
      </c>
      <c r="P3" s="275">
        <f>'2-1　性能情報入力シート'!Q26</f>
        <v>0</v>
      </c>
      <c r="Q3" s="274">
        <f>'2-1　性能情報入力シート'!R26</f>
        <v>0</v>
      </c>
      <c r="R3" s="275">
        <f>'2-1　性能情報入力シート'!S26</f>
        <v>0</v>
      </c>
      <c r="S3" s="274">
        <f>'2-1　性能情報入力シート'!T26</f>
        <v>0</v>
      </c>
      <c r="T3" s="275">
        <f>'2-1　性能情報入力シート'!U26</f>
        <v>0</v>
      </c>
      <c r="U3" s="274">
        <f>'2-1　性能情報入力シート'!V26</f>
        <v>0</v>
      </c>
      <c r="V3" s="275">
        <f>'2-1　性能情報入力シート'!W26</f>
        <v>0</v>
      </c>
      <c r="W3" s="274">
        <f>'2-1　性能情報入力シート'!X26</f>
        <v>0</v>
      </c>
      <c r="X3" s="275">
        <f>'2-1　性能情報入力シート'!Y26</f>
        <v>0</v>
      </c>
      <c r="Y3" s="274">
        <f>'2-1　性能情報入力シート'!Z26</f>
        <v>0</v>
      </c>
      <c r="Z3" s="275">
        <f>'2-1　性能情報入力シート'!AA26</f>
        <v>0</v>
      </c>
      <c r="AC3" s="155"/>
    </row>
    <row r="4" spans="2:29" ht="19.5" thickBot="1" x14ac:dyDescent="0.45">
      <c r="C4" s="180">
        <f>(C2*60+D2)/60</f>
        <v>0</v>
      </c>
      <c r="D4" s="181">
        <f>(C3*60+D3)/60</f>
        <v>0</v>
      </c>
      <c r="E4" s="180">
        <f>(E2*60+F2)/60</f>
        <v>0</v>
      </c>
      <c r="F4" s="181">
        <f>(E3*60+F3)/60</f>
        <v>0</v>
      </c>
      <c r="G4" s="180">
        <f>(G2*60+H2)/60</f>
        <v>0</v>
      </c>
      <c r="H4" s="181">
        <f>(G3*60+H3)/60</f>
        <v>0</v>
      </c>
      <c r="I4" s="180">
        <f>(I2*60+J2)/60</f>
        <v>0</v>
      </c>
      <c r="J4" s="181">
        <f>(I3*60+J3)/60</f>
        <v>0</v>
      </c>
      <c r="K4" s="180">
        <f>(K2*60+L2)/60</f>
        <v>0</v>
      </c>
      <c r="L4" s="181">
        <f>(K3*60+L3)/60</f>
        <v>0</v>
      </c>
      <c r="M4" s="180">
        <f>(M2*60+N2)/60</f>
        <v>0</v>
      </c>
      <c r="N4" s="181">
        <f>(M3*60+N3)/60</f>
        <v>0</v>
      </c>
      <c r="O4" s="180">
        <f>(O2*60+P2)/60</f>
        <v>0</v>
      </c>
      <c r="P4" s="181">
        <f>(O3*60+P3)/60</f>
        <v>0</v>
      </c>
      <c r="Q4" s="180">
        <f>(Q2*60+R2)/60</f>
        <v>0</v>
      </c>
      <c r="R4" s="181">
        <f>(Q3*60+R3)/60</f>
        <v>0</v>
      </c>
      <c r="S4" s="180">
        <f>(S2*60+T2)/60</f>
        <v>0</v>
      </c>
      <c r="T4" s="181">
        <f>(S3*60+T3)/60</f>
        <v>0</v>
      </c>
      <c r="U4" s="180">
        <f>(U2*60+V2)/60</f>
        <v>0</v>
      </c>
      <c r="V4" s="181">
        <f>(U3*60+V3)/60</f>
        <v>0</v>
      </c>
      <c r="W4" s="180">
        <f>(W2*60+X2)/60</f>
        <v>0</v>
      </c>
      <c r="X4" s="181">
        <f>(W3*60+X3)/60</f>
        <v>0</v>
      </c>
      <c r="Y4" s="180">
        <f>(Y2*60+Z2)/60</f>
        <v>0</v>
      </c>
      <c r="Z4" s="181">
        <f>(Y3*60+Z3)/60</f>
        <v>0</v>
      </c>
    </row>
    <row r="5" spans="2:29" ht="19.5" thickBot="1" x14ac:dyDescent="0.45">
      <c r="C5" s="276"/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</row>
    <row r="6" spans="2:29" ht="38.25" customHeight="1" thickBot="1" x14ac:dyDescent="0.45">
      <c r="B6" s="277" t="s">
        <v>337</v>
      </c>
      <c r="C6" s="278" t="s">
        <v>185</v>
      </c>
      <c r="D6" s="279" t="s">
        <v>186</v>
      </c>
      <c r="E6" s="280"/>
      <c r="K6" s="551" t="s">
        <v>535</v>
      </c>
      <c r="L6" s="552"/>
      <c r="N6" s="281" t="s">
        <v>389</v>
      </c>
      <c r="O6" s="282">
        <f>'2-1　性能情報入力シート'!$D$30/100</f>
        <v>0</v>
      </c>
      <c r="P6" s="283">
        <f>'2-1　性能情報入力シート'!$E$30/100</f>
        <v>0</v>
      </c>
      <c r="Q6" s="283">
        <f>'2-1　性能情報入力シート'!$F$30/100</f>
        <v>0</v>
      </c>
      <c r="R6" s="283">
        <f>'2-1　性能情報入力シート'!$G$30/100</f>
        <v>0</v>
      </c>
      <c r="S6" s="283">
        <f>'2-1　性能情報入力シート'!$H$30/100</f>
        <v>0</v>
      </c>
      <c r="T6" s="283">
        <f>'2-1　性能情報入力シート'!$I$30/100</f>
        <v>0</v>
      </c>
      <c r="U6" s="283">
        <f>'2-1　性能情報入力シート'!$J$30/100</f>
        <v>0</v>
      </c>
      <c r="V6" s="283">
        <f>'2-1　性能情報入力シート'!$K$30/100</f>
        <v>0</v>
      </c>
      <c r="W6" s="283">
        <f>'2-1　性能情報入力シート'!$L$30/100</f>
        <v>0</v>
      </c>
      <c r="X6" s="283">
        <f>'2-1　性能情報入力シート'!$M$30/100</f>
        <v>0</v>
      </c>
      <c r="Y6" s="283">
        <f>'2-1　性能情報入力シート'!$N$30/100</f>
        <v>0</v>
      </c>
      <c r="Z6" s="284">
        <f>'2-1　性能情報入力シート'!$O$30/100</f>
        <v>0</v>
      </c>
    </row>
    <row r="7" spans="2:29" x14ac:dyDescent="0.4">
      <c r="B7" s="285">
        <v>4</v>
      </c>
      <c r="C7" s="286">
        <f>$C$4</f>
        <v>0</v>
      </c>
      <c r="D7" s="287">
        <f>$D$4</f>
        <v>0</v>
      </c>
      <c r="E7" s="288" t="s">
        <v>168</v>
      </c>
      <c r="F7" s="287">
        <f>'2-1　性能情報入力シート'!$D$20</f>
        <v>0</v>
      </c>
      <c r="G7" s="289" t="s">
        <v>277</v>
      </c>
      <c r="H7" s="387">
        <f>IF(C7&gt;D7,1-C7+D7+23,D7-C7)</f>
        <v>0</v>
      </c>
      <c r="I7" s="289" t="s">
        <v>275</v>
      </c>
      <c r="J7" s="290">
        <f>F7*H7</f>
        <v>0</v>
      </c>
      <c r="K7" s="289" t="s">
        <v>335</v>
      </c>
      <c r="L7" s="377">
        <f>IF(H7=0,0,SQRT(N7/H7))</f>
        <v>0</v>
      </c>
      <c r="M7" s="291" t="s">
        <v>43</v>
      </c>
      <c r="N7" s="379">
        <f>SUM($D$37:$AY$37)</f>
        <v>0</v>
      </c>
      <c r="O7" s="292"/>
      <c r="P7" s="292"/>
      <c r="Q7" s="292"/>
      <c r="R7" s="292"/>
    </row>
    <row r="8" spans="2:29" ht="19.5" thickBot="1" x14ac:dyDescent="0.45">
      <c r="B8" s="293">
        <v>30</v>
      </c>
      <c r="C8" s="294"/>
      <c r="D8" s="295"/>
      <c r="E8" s="296" t="s">
        <v>176</v>
      </c>
      <c r="F8" s="297">
        <f>B8-F7</f>
        <v>30</v>
      </c>
      <c r="G8" s="298" t="s">
        <v>278</v>
      </c>
      <c r="H8" s="388">
        <f>24-H7</f>
        <v>24</v>
      </c>
      <c r="I8" s="298" t="s">
        <v>276</v>
      </c>
      <c r="J8" s="299">
        <f>F7*H8+F8*24</f>
        <v>720</v>
      </c>
      <c r="K8" s="298" t="s">
        <v>336</v>
      </c>
      <c r="L8" s="378">
        <f>IF(H8=0,0,SQRT(N8/H8))</f>
        <v>0</v>
      </c>
      <c r="M8" s="300" t="s">
        <v>44</v>
      </c>
      <c r="N8" s="380">
        <f>IFERROR(SUM($D$38:$AY$38),0)</f>
        <v>0</v>
      </c>
      <c r="O8" s="292"/>
      <c r="P8" s="292"/>
      <c r="Q8" s="292"/>
      <c r="R8" s="292"/>
    </row>
    <row r="9" spans="2:29" x14ac:dyDescent="0.4">
      <c r="B9" s="285">
        <v>5</v>
      </c>
      <c r="C9" s="286">
        <f>$E$4</f>
        <v>0</v>
      </c>
      <c r="D9" s="287">
        <f>$F$4</f>
        <v>0</v>
      </c>
      <c r="E9" s="288" t="s">
        <v>168</v>
      </c>
      <c r="F9" s="287">
        <f>'2-1　性能情報入力シート'!$E$20</f>
        <v>0</v>
      </c>
      <c r="G9" s="289" t="s">
        <v>277</v>
      </c>
      <c r="H9" s="387">
        <f>IF(C9&gt;D9,1-C9+D9+23,D9-C9)</f>
        <v>0</v>
      </c>
      <c r="I9" s="289" t="s">
        <v>275</v>
      </c>
      <c r="J9" s="290">
        <f>F9*H9</f>
        <v>0</v>
      </c>
      <c r="K9" s="289" t="s">
        <v>335</v>
      </c>
      <c r="L9" s="377">
        <f>IF(H9=0,0,SQRT(N9/H9))</f>
        <v>0</v>
      </c>
      <c r="M9" s="291" t="s">
        <v>43</v>
      </c>
      <c r="N9" s="381">
        <f>SUM($D$44:$AY$44)</f>
        <v>0</v>
      </c>
      <c r="O9" s="292"/>
      <c r="P9" s="292"/>
      <c r="Q9" s="292"/>
      <c r="R9" s="292"/>
    </row>
    <row r="10" spans="2:29" ht="19.5" thickBot="1" x14ac:dyDescent="0.45">
      <c r="B10" s="293">
        <v>31</v>
      </c>
      <c r="C10" s="294"/>
      <c r="D10" s="295"/>
      <c r="E10" s="296" t="s">
        <v>176</v>
      </c>
      <c r="F10" s="297">
        <f>B10-F9</f>
        <v>31</v>
      </c>
      <c r="G10" s="298" t="s">
        <v>278</v>
      </c>
      <c r="H10" s="388">
        <f t="shared" ref="H10" si="0">24-H9</f>
        <v>24</v>
      </c>
      <c r="I10" s="298" t="s">
        <v>276</v>
      </c>
      <c r="J10" s="299">
        <f>F9*H10+F10*24</f>
        <v>744</v>
      </c>
      <c r="K10" s="298" t="s">
        <v>336</v>
      </c>
      <c r="L10" s="378">
        <f t="shared" ref="L10:L30" si="1">IF(H10=0,0,SQRT(N10/H10))</f>
        <v>0</v>
      </c>
      <c r="M10" s="300" t="s">
        <v>44</v>
      </c>
      <c r="N10" s="380">
        <f>IFERROR(SUM($D$45:$AY$45),0)</f>
        <v>0</v>
      </c>
      <c r="O10" s="292"/>
      <c r="P10" s="292"/>
      <c r="Q10" s="292"/>
      <c r="R10" s="292"/>
    </row>
    <row r="11" spans="2:29" x14ac:dyDescent="0.4">
      <c r="B11" s="285">
        <v>6</v>
      </c>
      <c r="C11" s="286">
        <f>$G$4</f>
        <v>0</v>
      </c>
      <c r="D11" s="287">
        <f>$H$4</f>
        <v>0</v>
      </c>
      <c r="E11" s="288" t="s">
        <v>168</v>
      </c>
      <c r="F11" s="287">
        <f>'2-1　性能情報入力シート'!$F$20</f>
        <v>0</v>
      </c>
      <c r="G11" s="289" t="s">
        <v>277</v>
      </c>
      <c r="H11" s="387">
        <f>IF(C11&gt;D11,1-C11+D11+23,D11-C11)</f>
        <v>0</v>
      </c>
      <c r="I11" s="289" t="s">
        <v>275</v>
      </c>
      <c r="J11" s="290">
        <f>F11*H11</f>
        <v>0</v>
      </c>
      <c r="K11" s="289" t="s">
        <v>335</v>
      </c>
      <c r="L11" s="377">
        <f t="shared" si="1"/>
        <v>0</v>
      </c>
      <c r="M11" s="291" t="s">
        <v>43</v>
      </c>
      <c r="N11" s="381">
        <f>SUM($D$51:$AY$51)</f>
        <v>0</v>
      </c>
      <c r="O11" s="292"/>
      <c r="P11" s="292"/>
      <c r="Q11" s="292"/>
      <c r="R11" s="292"/>
    </row>
    <row r="12" spans="2:29" ht="19.5" thickBot="1" x14ac:dyDescent="0.45">
      <c r="B12" s="293">
        <v>30</v>
      </c>
      <c r="C12" s="294"/>
      <c r="D12" s="295"/>
      <c r="E12" s="296" t="s">
        <v>176</v>
      </c>
      <c r="F12" s="297">
        <f>B12-F11</f>
        <v>30</v>
      </c>
      <c r="G12" s="298" t="s">
        <v>278</v>
      </c>
      <c r="H12" s="388">
        <f t="shared" ref="H12" si="2">24-H11</f>
        <v>24</v>
      </c>
      <c r="I12" s="298" t="s">
        <v>276</v>
      </c>
      <c r="J12" s="299">
        <f>F11*H12+F12*24</f>
        <v>720</v>
      </c>
      <c r="K12" s="298" t="s">
        <v>336</v>
      </c>
      <c r="L12" s="378">
        <f t="shared" si="1"/>
        <v>0</v>
      </c>
      <c r="M12" s="300" t="s">
        <v>44</v>
      </c>
      <c r="N12" s="380">
        <f>IFERROR(SUM($D$52:$AY$52),0)</f>
        <v>0</v>
      </c>
      <c r="O12" s="292"/>
      <c r="P12" s="292"/>
      <c r="Q12" s="292"/>
      <c r="R12" s="292"/>
    </row>
    <row r="13" spans="2:29" x14ac:dyDescent="0.4">
      <c r="B13" s="285">
        <v>7</v>
      </c>
      <c r="C13" s="286">
        <f>$I$4</f>
        <v>0</v>
      </c>
      <c r="D13" s="287">
        <f>$J$4</f>
        <v>0</v>
      </c>
      <c r="E13" s="288" t="s">
        <v>168</v>
      </c>
      <c r="F13" s="287">
        <f>'2-1　性能情報入力シート'!$G$20</f>
        <v>0</v>
      </c>
      <c r="G13" s="289" t="s">
        <v>277</v>
      </c>
      <c r="H13" s="387">
        <f>IF(C13&gt;D13,1-C13+D13+23,D13-C13)</f>
        <v>0</v>
      </c>
      <c r="I13" s="289" t="s">
        <v>275</v>
      </c>
      <c r="J13" s="290">
        <f>F13*H13</f>
        <v>0</v>
      </c>
      <c r="K13" s="289" t="s">
        <v>335</v>
      </c>
      <c r="L13" s="377">
        <f t="shared" si="1"/>
        <v>0</v>
      </c>
      <c r="M13" s="291" t="s">
        <v>43</v>
      </c>
      <c r="N13" s="381">
        <f>SUM($D$58:$AY$58)</f>
        <v>0</v>
      </c>
      <c r="Q13" s="301"/>
    </row>
    <row r="14" spans="2:29" ht="19.5" thickBot="1" x14ac:dyDescent="0.45">
      <c r="B14" s="293">
        <v>31</v>
      </c>
      <c r="C14" s="294"/>
      <c r="D14" s="295"/>
      <c r="E14" s="296" t="s">
        <v>176</v>
      </c>
      <c r="F14" s="297">
        <f>B14-F13</f>
        <v>31</v>
      </c>
      <c r="G14" s="298" t="s">
        <v>278</v>
      </c>
      <c r="H14" s="388">
        <f t="shared" ref="H14" si="3">24-H13</f>
        <v>24</v>
      </c>
      <c r="I14" s="298" t="s">
        <v>276</v>
      </c>
      <c r="J14" s="299">
        <f>F13*H14+F14*24</f>
        <v>744</v>
      </c>
      <c r="K14" s="298" t="s">
        <v>336</v>
      </c>
      <c r="L14" s="378">
        <f t="shared" si="1"/>
        <v>0</v>
      </c>
      <c r="M14" s="300" t="s">
        <v>44</v>
      </c>
      <c r="N14" s="380">
        <f>IFERROR(SUM($D$59:$AY$59),0)</f>
        <v>0</v>
      </c>
      <c r="Q14" s="301"/>
    </row>
    <row r="15" spans="2:29" x14ac:dyDescent="0.4">
      <c r="B15" s="285">
        <v>8</v>
      </c>
      <c r="C15" s="286">
        <f>$K$4</f>
        <v>0</v>
      </c>
      <c r="D15" s="287">
        <f>$L$4</f>
        <v>0</v>
      </c>
      <c r="E15" s="288" t="s">
        <v>168</v>
      </c>
      <c r="F15" s="287">
        <f>'2-1　性能情報入力シート'!$H$20</f>
        <v>0</v>
      </c>
      <c r="G15" s="289" t="s">
        <v>277</v>
      </c>
      <c r="H15" s="387">
        <f>IF(C15&gt;D15,1-C15+D15+23,D15-C15)</f>
        <v>0</v>
      </c>
      <c r="I15" s="289" t="s">
        <v>275</v>
      </c>
      <c r="J15" s="290">
        <f>F15*H15</f>
        <v>0</v>
      </c>
      <c r="K15" s="289" t="s">
        <v>335</v>
      </c>
      <c r="L15" s="377">
        <f t="shared" si="1"/>
        <v>0</v>
      </c>
      <c r="M15" s="291" t="s">
        <v>43</v>
      </c>
      <c r="N15" s="381">
        <f>SUM($D$65:$AY$65)</f>
        <v>0</v>
      </c>
      <c r="Q15" s="301"/>
    </row>
    <row r="16" spans="2:29" ht="19.5" thickBot="1" x14ac:dyDescent="0.45">
      <c r="B16" s="293">
        <v>31</v>
      </c>
      <c r="C16" s="294"/>
      <c r="D16" s="295"/>
      <c r="E16" s="296" t="s">
        <v>176</v>
      </c>
      <c r="F16" s="297">
        <f>B16-F15</f>
        <v>31</v>
      </c>
      <c r="G16" s="298" t="s">
        <v>278</v>
      </c>
      <c r="H16" s="388">
        <f t="shared" ref="H16" si="4">24-H15</f>
        <v>24</v>
      </c>
      <c r="I16" s="298" t="s">
        <v>276</v>
      </c>
      <c r="J16" s="299">
        <f>F15*H16+F16*24</f>
        <v>744</v>
      </c>
      <c r="K16" s="298" t="s">
        <v>336</v>
      </c>
      <c r="L16" s="378">
        <f t="shared" si="1"/>
        <v>0</v>
      </c>
      <c r="M16" s="300" t="s">
        <v>44</v>
      </c>
      <c r="N16" s="380">
        <f>IFERROR(SUM($D$66:$AY$66),0)</f>
        <v>0</v>
      </c>
      <c r="Q16" s="301"/>
      <c r="R16" s="302"/>
      <c r="S16" s="303"/>
    </row>
    <row r="17" spans="1:51" x14ac:dyDescent="0.4">
      <c r="B17" s="285">
        <v>9</v>
      </c>
      <c r="C17" s="286">
        <f>$M$4</f>
        <v>0</v>
      </c>
      <c r="D17" s="287">
        <f>$N$4</f>
        <v>0</v>
      </c>
      <c r="E17" s="288" t="s">
        <v>168</v>
      </c>
      <c r="F17" s="287">
        <f>'2-1　性能情報入力シート'!$I$20</f>
        <v>0</v>
      </c>
      <c r="G17" s="289" t="s">
        <v>277</v>
      </c>
      <c r="H17" s="387">
        <f>IF(C17&gt;D17,1-C17+D17+23,D17-C17)</f>
        <v>0</v>
      </c>
      <c r="I17" s="289" t="s">
        <v>275</v>
      </c>
      <c r="J17" s="290">
        <f>F17*H17</f>
        <v>0</v>
      </c>
      <c r="K17" s="289" t="s">
        <v>335</v>
      </c>
      <c r="L17" s="377">
        <f t="shared" si="1"/>
        <v>0</v>
      </c>
      <c r="M17" s="291" t="s">
        <v>43</v>
      </c>
      <c r="N17" s="381">
        <f>SUM($D$72:$AY$72)</f>
        <v>0</v>
      </c>
      <c r="Q17" s="301"/>
      <c r="R17" s="302"/>
      <c r="S17" s="303"/>
    </row>
    <row r="18" spans="1:51" ht="19.5" thickBot="1" x14ac:dyDescent="0.45">
      <c r="B18" s="293">
        <v>30</v>
      </c>
      <c r="C18" s="294"/>
      <c r="D18" s="295"/>
      <c r="E18" s="296" t="s">
        <v>176</v>
      </c>
      <c r="F18" s="297">
        <f>B18-F17</f>
        <v>30</v>
      </c>
      <c r="G18" s="298" t="s">
        <v>278</v>
      </c>
      <c r="H18" s="388">
        <f t="shared" ref="H18" si="5">24-H17</f>
        <v>24</v>
      </c>
      <c r="I18" s="298" t="s">
        <v>276</v>
      </c>
      <c r="J18" s="299">
        <f>F17*H18+F18*24</f>
        <v>720</v>
      </c>
      <c r="K18" s="298" t="s">
        <v>336</v>
      </c>
      <c r="L18" s="378">
        <f t="shared" si="1"/>
        <v>0</v>
      </c>
      <c r="M18" s="300" t="s">
        <v>44</v>
      </c>
      <c r="N18" s="380">
        <f>IFERROR(SUM($D$73:$AY$73),0)</f>
        <v>0</v>
      </c>
      <c r="R18" s="301"/>
      <c r="S18" s="304"/>
    </row>
    <row r="19" spans="1:51" x14ac:dyDescent="0.4">
      <c r="B19" s="285">
        <v>10</v>
      </c>
      <c r="C19" s="286">
        <f>$O$4</f>
        <v>0</v>
      </c>
      <c r="D19" s="287">
        <f>$P$4</f>
        <v>0</v>
      </c>
      <c r="E19" s="288" t="s">
        <v>168</v>
      </c>
      <c r="F19" s="287">
        <f>'2-1　性能情報入力シート'!$J$20</f>
        <v>0</v>
      </c>
      <c r="G19" s="289" t="s">
        <v>277</v>
      </c>
      <c r="H19" s="387">
        <f>IF(C19&gt;D19,1-C19+D19+23,D19-C19)</f>
        <v>0</v>
      </c>
      <c r="I19" s="289" t="s">
        <v>275</v>
      </c>
      <c r="J19" s="290">
        <f>F19*H19</f>
        <v>0</v>
      </c>
      <c r="K19" s="289" t="s">
        <v>335</v>
      </c>
      <c r="L19" s="377">
        <f t="shared" si="1"/>
        <v>0</v>
      </c>
      <c r="M19" s="291" t="s">
        <v>43</v>
      </c>
      <c r="N19" s="381">
        <f>SUM($D$79:$AY$79)</f>
        <v>0</v>
      </c>
      <c r="R19" s="301"/>
      <c r="S19" s="304"/>
    </row>
    <row r="20" spans="1:51" ht="19.5" thickBot="1" x14ac:dyDescent="0.45">
      <c r="B20" s="293">
        <v>31</v>
      </c>
      <c r="C20" s="294"/>
      <c r="D20" s="295"/>
      <c r="E20" s="296" t="s">
        <v>176</v>
      </c>
      <c r="F20" s="297">
        <f>B20-F19</f>
        <v>31</v>
      </c>
      <c r="G20" s="298" t="s">
        <v>278</v>
      </c>
      <c r="H20" s="388">
        <f t="shared" ref="H20" si="6">24-H19</f>
        <v>24</v>
      </c>
      <c r="I20" s="298" t="s">
        <v>276</v>
      </c>
      <c r="J20" s="299">
        <f>F19*H20+F20*24</f>
        <v>744</v>
      </c>
      <c r="K20" s="298" t="s">
        <v>336</v>
      </c>
      <c r="L20" s="378">
        <f t="shared" si="1"/>
        <v>0</v>
      </c>
      <c r="M20" s="300" t="s">
        <v>44</v>
      </c>
      <c r="N20" s="380">
        <f>IFERROR(SUM($D$80:$AY$80),0)</f>
        <v>0</v>
      </c>
    </row>
    <row r="21" spans="1:51" x14ac:dyDescent="0.4">
      <c r="B21" s="285">
        <v>11</v>
      </c>
      <c r="C21" s="286">
        <f>$Q$4</f>
        <v>0</v>
      </c>
      <c r="D21" s="287">
        <f>$R$4</f>
        <v>0</v>
      </c>
      <c r="E21" s="288" t="s">
        <v>168</v>
      </c>
      <c r="F21" s="287">
        <f>'2-1　性能情報入力シート'!$K$20</f>
        <v>0</v>
      </c>
      <c r="G21" s="289" t="s">
        <v>277</v>
      </c>
      <c r="H21" s="387">
        <f>IF(C21&gt;D21,1-C21+D21+23,D21-C21)</f>
        <v>0</v>
      </c>
      <c r="I21" s="289" t="s">
        <v>275</v>
      </c>
      <c r="J21" s="290">
        <f>F21*H21</f>
        <v>0</v>
      </c>
      <c r="K21" s="289" t="s">
        <v>335</v>
      </c>
      <c r="L21" s="377">
        <f t="shared" si="1"/>
        <v>0</v>
      </c>
      <c r="M21" s="291" t="s">
        <v>43</v>
      </c>
      <c r="N21" s="381">
        <f>SUM($D$86:$AY$86)</f>
        <v>0</v>
      </c>
    </row>
    <row r="22" spans="1:51" ht="19.5" thickBot="1" x14ac:dyDescent="0.45">
      <c r="B22" s="293">
        <v>30</v>
      </c>
      <c r="C22" s="294"/>
      <c r="D22" s="295"/>
      <c r="E22" s="296" t="s">
        <v>176</v>
      </c>
      <c r="F22" s="297">
        <f>B22-F21</f>
        <v>30</v>
      </c>
      <c r="G22" s="298" t="s">
        <v>278</v>
      </c>
      <c r="H22" s="388">
        <f t="shared" ref="H22" si="7">24-H21</f>
        <v>24</v>
      </c>
      <c r="I22" s="298" t="s">
        <v>276</v>
      </c>
      <c r="J22" s="299">
        <f>F21*H22+F22*24</f>
        <v>720</v>
      </c>
      <c r="K22" s="298" t="s">
        <v>336</v>
      </c>
      <c r="L22" s="378">
        <f t="shared" si="1"/>
        <v>0</v>
      </c>
      <c r="M22" s="300" t="s">
        <v>44</v>
      </c>
      <c r="N22" s="380">
        <f>IFERROR(SUM($D$87:$AY$87),0)</f>
        <v>0</v>
      </c>
    </row>
    <row r="23" spans="1:51" x14ac:dyDescent="0.4">
      <c r="B23" s="285">
        <v>12</v>
      </c>
      <c r="C23" s="286">
        <f>$S$4</f>
        <v>0</v>
      </c>
      <c r="D23" s="287">
        <f>$T$4</f>
        <v>0</v>
      </c>
      <c r="E23" s="288" t="s">
        <v>168</v>
      </c>
      <c r="F23" s="287">
        <f>'2-1　性能情報入力シート'!$L$20</f>
        <v>0</v>
      </c>
      <c r="G23" s="289" t="s">
        <v>277</v>
      </c>
      <c r="H23" s="387">
        <f>IF(C23&gt;D23,1-C23+D23+23,D23-C23)</f>
        <v>0</v>
      </c>
      <c r="I23" s="289" t="s">
        <v>275</v>
      </c>
      <c r="J23" s="290">
        <f>F23*H23</f>
        <v>0</v>
      </c>
      <c r="K23" s="289" t="s">
        <v>335</v>
      </c>
      <c r="L23" s="377">
        <f t="shared" si="1"/>
        <v>0</v>
      </c>
      <c r="M23" s="291" t="s">
        <v>43</v>
      </c>
      <c r="N23" s="381">
        <f>SUM($D$93:$AY$93)</f>
        <v>0</v>
      </c>
    </row>
    <row r="24" spans="1:51" ht="19.5" thickBot="1" x14ac:dyDescent="0.45">
      <c r="B24" s="293">
        <v>31</v>
      </c>
      <c r="C24" s="294"/>
      <c r="D24" s="295"/>
      <c r="E24" s="296" t="s">
        <v>176</v>
      </c>
      <c r="F24" s="297">
        <f>B24-F23</f>
        <v>31</v>
      </c>
      <c r="G24" s="298" t="s">
        <v>278</v>
      </c>
      <c r="H24" s="388">
        <f t="shared" ref="H24" si="8">24-H23</f>
        <v>24</v>
      </c>
      <c r="I24" s="298" t="s">
        <v>276</v>
      </c>
      <c r="J24" s="299">
        <f>F23*H24+F24*24</f>
        <v>744</v>
      </c>
      <c r="K24" s="298" t="s">
        <v>336</v>
      </c>
      <c r="L24" s="378">
        <f t="shared" si="1"/>
        <v>0</v>
      </c>
      <c r="M24" s="300" t="s">
        <v>44</v>
      </c>
      <c r="N24" s="380">
        <f>IFERROR(SUM($D$94:$AY$94),0)</f>
        <v>0</v>
      </c>
    </row>
    <row r="25" spans="1:51" x14ac:dyDescent="0.4">
      <c r="B25" s="285">
        <v>1</v>
      </c>
      <c r="C25" s="286">
        <f>$U$4</f>
        <v>0</v>
      </c>
      <c r="D25" s="287">
        <f>$V$4</f>
        <v>0</v>
      </c>
      <c r="E25" s="288" t="s">
        <v>168</v>
      </c>
      <c r="F25" s="287">
        <f>'2-1　性能情報入力シート'!$M$20</f>
        <v>0</v>
      </c>
      <c r="G25" s="289" t="s">
        <v>277</v>
      </c>
      <c r="H25" s="387">
        <f>IF(C25&gt;D25,1-C25+D25+23,D25-C25)</f>
        <v>0</v>
      </c>
      <c r="I25" s="289" t="s">
        <v>275</v>
      </c>
      <c r="J25" s="290">
        <f>F25*H25</f>
        <v>0</v>
      </c>
      <c r="K25" s="289" t="s">
        <v>335</v>
      </c>
      <c r="L25" s="377">
        <f t="shared" si="1"/>
        <v>0</v>
      </c>
      <c r="M25" s="291" t="s">
        <v>43</v>
      </c>
      <c r="N25" s="381">
        <f>SUM($D$100:$AY$100)</f>
        <v>0</v>
      </c>
      <c r="P25" s="382"/>
      <c r="Q25" s="382"/>
      <c r="R25" s="382"/>
      <c r="S25" s="382"/>
    </row>
    <row r="26" spans="1:51" ht="19.5" thickBot="1" x14ac:dyDescent="0.45">
      <c r="B26" s="293">
        <v>31</v>
      </c>
      <c r="C26" s="294"/>
      <c r="D26" s="295"/>
      <c r="E26" s="296" t="s">
        <v>176</v>
      </c>
      <c r="F26" s="297">
        <f>B26-F25</f>
        <v>31</v>
      </c>
      <c r="G26" s="298" t="s">
        <v>278</v>
      </c>
      <c r="H26" s="388">
        <f t="shared" ref="H26" si="9">24-H25</f>
        <v>24</v>
      </c>
      <c r="I26" s="298" t="s">
        <v>276</v>
      </c>
      <c r="J26" s="299">
        <f>F25*H26+F26*24</f>
        <v>744</v>
      </c>
      <c r="K26" s="298" t="s">
        <v>336</v>
      </c>
      <c r="L26" s="378">
        <f t="shared" si="1"/>
        <v>0</v>
      </c>
      <c r="M26" s="300" t="s">
        <v>44</v>
      </c>
      <c r="N26" s="380">
        <f>IFERROR(SUM($D$101:$AY$101),0)</f>
        <v>0</v>
      </c>
    </row>
    <row r="27" spans="1:51" x14ac:dyDescent="0.4">
      <c r="B27" s="285">
        <v>2</v>
      </c>
      <c r="C27" s="286">
        <f>$W$4</f>
        <v>0</v>
      </c>
      <c r="D27" s="287">
        <f>$X$4</f>
        <v>0</v>
      </c>
      <c r="E27" s="288" t="s">
        <v>168</v>
      </c>
      <c r="F27" s="287">
        <f>'2-1　性能情報入力シート'!$N$20</f>
        <v>0</v>
      </c>
      <c r="G27" s="289" t="s">
        <v>277</v>
      </c>
      <c r="H27" s="387">
        <f>IF(C27&gt;D27,1-C27+D27+23,D27-C27)</f>
        <v>0</v>
      </c>
      <c r="I27" s="289" t="s">
        <v>275</v>
      </c>
      <c r="J27" s="290">
        <f>F27*H27</f>
        <v>0</v>
      </c>
      <c r="K27" s="289" t="s">
        <v>335</v>
      </c>
      <c r="L27" s="377">
        <f t="shared" si="1"/>
        <v>0</v>
      </c>
      <c r="M27" s="291" t="s">
        <v>43</v>
      </c>
      <c r="N27" s="381">
        <f>SUM($D$107:$AY$107)</f>
        <v>0</v>
      </c>
    </row>
    <row r="28" spans="1:51" ht="19.5" thickBot="1" x14ac:dyDescent="0.45">
      <c r="A28" s="315" t="b">
        <v>0</v>
      </c>
      <c r="B28" s="305" t="str">
        <f>IF(A28,"29","28")</f>
        <v>28</v>
      </c>
      <c r="C28" s="294"/>
      <c r="D28" s="295"/>
      <c r="E28" s="296" t="s">
        <v>176</v>
      </c>
      <c r="F28" s="297">
        <f>B28-F27</f>
        <v>28</v>
      </c>
      <c r="G28" s="298" t="s">
        <v>278</v>
      </c>
      <c r="H28" s="388">
        <f t="shared" ref="H28" si="10">24-H27</f>
        <v>24</v>
      </c>
      <c r="I28" s="298" t="s">
        <v>276</v>
      </c>
      <c r="J28" s="299">
        <f>F27*H28+F28*24</f>
        <v>672</v>
      </c>
      <c r="K28" s="298" t="s">
        <v>336</v>
      </c>
      <c r="L28" s="378">
        <f t="shared" si="1"/>
        <v>0</v>
      </c>
      <c r="M28" s="300" t="s">
        <v>44</v>
      </c>
      <c r="N28" s="380">
        <f>IFERROR(SUM($D$108:$AY$108),0)</f>
        <v>0</v>
      </c>
    </row>
    <row r="29" spans="1:51" x14ac:dyDescent="0.4">
      <c r="A29" s="315"/>
      <c r="B29" s="285">
        <v>3</v>
      </c>
      <c r="C29" s="286">
        <f>$Y$4</f>
        <v>0</v>
      </c>
      <c r="D29" s="287">
        <f>$Z$4</f>
        <v>0</v>
      </c>
      <c r="E29" s="288" t="s">
        <v>168</v>
      </c>
      <c r="F29" s="287">
        <f>'2-1　性能情報入力シート'!$O$20</f>
        <v>0</v>
      </c>
      <c r="G29" s="289" t="s">
        <v>277</v>
      </c>
      <c r="H29" s="387">
        <f>IF(C29&gt;D29,1-C29+D29+23,D29-C29)</f>
        <v>0</v>
      </c>
      <c r="I29" s="289" t="s">
        <v>275</v>
      </c>
      <c r="J29" s="290">
        <f>F29*H29</f>
        <v>0</v>
      </c>
      <c r="K29" s="289" t="s">
        <v>335</v>
      </c>
      <c r="L29" s="377">
        <f t="shared" si="1"/>
        <v>0</v>
      </c>
      <c r="M29" s="291" t="s">
        <v>43</v>
      </c>
      <c r="N29" s="381">
        <f>SUM($D$114:$AY$114)</f>
        <v>0</v>
      </c>
    </row>
    <row r="30" spans="1:51" ht="19.5" thickBot="1" x14ac:dyDescent="0.45">
      <c r="A30" s="315"/>
      <c r="B30" s="293">
        <v>31</v>
      </c>
      <c r="C30" s="294"/>
      <c r="D30" s="295"/>
      <c r="E30" s="296" t="s">
        <v>176</v>
      </c>
      <c r="F30" s="297">
        <f>B30-F29</f>
        <v>31</v>
      </c>
      <c r="G30" s="298" t="s">
        <v>278</v>
      </c>
      <c r="H30" s="388">
        <f t="shared" ref="H30" si="11">24-H29</f>
        <v>24</v>
      </c>
      <c r="I30" s="298" t="s">
        <v>276</v>
      </c>
      <c r="J30" s="299">
        <f>F29*H30+F30*24</f>
        <v>744</v>
      </c>
      <c r="K30" s="298" t="s">
        <v>336</v>
      </c>
      <c r="L30" s="378">
        <f t="shared" si="1"/>
        <v>0</v>
      </c>
      <c r="M30" s="300" t="s">
        <v>44</v>
      </c>
      <c r="N30" s="380">
        <f>IFERROR(SUM($D$115:$AY$115),0)</f>
        <v>0</v>
      </c>
    </row>
    <row r="31" spans="1:51" ht="19.5" thickBot="1" x14ac:dyDescent="0.45">
      <c r="A31" s="315" t="b">
        <v>0</v>
      </c>
    </row>
    <row r="32" spans="1:51" s="311" customFormat="1" ht="16.5" customHeight="1" x14ac:dyDescent="0.4">
      <c r="A32" s="553" t="s">
        <v>338</v>
      </c>
      <c r="B32" s="307" t="s">
        <v>132</v>
      </c>
      <c r="C32" s="327" t="s">
        <v>133</v>
      </c>
      <c r="D32" s="346">
        <v>0</v>
      </c>
      <c r="E32" s="309">
        <v>0.5</v>
      </c>
      <c r="F32" s="309">
        <v>1</v>
      </c>
      <c r="G32" s="309">
        <v>1.5</v>
      </c>
      <c r="H32" s="309">
        <v>2</v>
      </c>
      <c r="I32" s="309">
        <v>2.5</v>
      </c>
      <c r="J32" s="309">
        <v>3</v>
      </c>
      <c r="K32" s="309">
        <v>3.5</v>
      </c>
      <c r="L32" s="309">
        <v>4</v>
      </c>
      <c r="M32" s="309">
        <v>4.5</v>
      </c>
      <c r="N32" s="309">
        <v>5</v>
      </c>
      <c r="O32" s="309">
        <v>5.5</v>
      </c>
      <c r="P32" s="309">
        <v>6</v>
      </c>
      <c r="Q32" s="309">
        <v>6.5</v>
      </c>
      <c r="R32" s="309">
        <v>7</v>
      </c>
      <c r="S32" s="309">
        <v>7.5</v>
      </c>
      <c r="T32" s="309">
        <v>8</v>
      </c>
      <c r="U32" s="309">
        <v>8.5</v>
      </c>
      <c r="V32" s="309">
        <v>9</v>
      </c>
      <c r="W32" s="309">
        <v>9.5</v>
      </c>
      <c r="X32" s="309">
        <v>10</v>
      </c>
      <c r="Y32" s="309">
        <v>10.5</v>
      </c>
      <c r="Z32" s="309">
        <v>11</v>
      </c>
      <c r="AA32" s="309">
        <v>11.5</v>
      </c>
      <c r="AB32" s="309">
        <v>12</v>
      </c>
      <c r="AC32" s="309">
        <v>12.5</v>
      </c>
      <c r="AD32" s="309">
        <v>13</v>
      </c>
      <c r="AE32" s="309">
        <v>13.5</v>
      </c>
      <c r="AF32" s="309">
        <v>14</v>
      </c>
      <c r="AG32" s="309">
        <v>14.5</v>
      </c>
      <c r="AH32" s="309">
        <v>15</v>
      </c>
      <c r="AI32" s="309">
        <v>15.5</v>
      </c>
      <c r="AJ32" s="309">
        <v>16</v>
      </c>
      <c r="AK32" s="309">
        <v>16.5</v>
      </c>
      <c r="AL32" s="309">
        <v>17</v>
      </c>
      <c r="AM32" s="309">
        <v>17.5</v>
      </c>
      <c r="AN32" s="309">
        <v>18</v>
      </c>
      <c r="AO32" s="309">
        <v>18.5</v>
      </c>
      <c r="AP32" s="309">
        <v>19</v>
      </c>
      <c r="AQ32" s="309">
        <v>19.5</v>
      </c>
      <c r="AR32" s="309">
        <v>20</v>
      </c>
      <c r="AS32" s="309">
        <v>20.5</v>
      </c>
      <c r="AT32" s="309">
        <v>21</v>
      </c>
      <c r="AU32" s="309">
        <v>21.5</v>
      </c>
      <c r="AV32" s="309">
        <v>22</v>
      </c>
      <c r="AW32" s="309">
        <v>22.5</v>
      </c>
      <c r="AX32" s="309">
        <v>23</v>
      </c>
      <c r="AY32" s="310">
        <v>23.5</v>
      </c>
    </row>
    <row r="33" spans="1:52" s="315" customFormat="1" ht="16.5" customHeight="1" thickBot="1" x14ac:dyDescent="0.45">
      <c r="A33" s="554"/>
      <c r="B33" s="347">
        <f>$C$7</f>
        <v>0</v>
      </c>
      <c r="C33" s="348">
        <f>$D$7</f>
        <v>0</v>
      </c>
      <c r="D33" s="364" t="str">
        <f>IF(D32&lt;$C$33,"△",IF(D32&gt;$B$33-0.5,"△",""))</f>
        <v>△</v>
      </c>
      <c r="E33" s="362" t="str">
        <f t="shared" ref="E33:AY33" si="12">IF(E32&lt;$C$33,"△",IF(E32&gt;$B$33-0.5,"△",""))</f>
        <v>△</v>
      </c>
      <c r="F33" s="362" t="str">
        <f t="shared" si="12"/>
        <v>△</v>
      </c>
      <c r="G33" s="362" t="str">
        <f t="shared" si="12"/>
        <v>△</v>
      </c>
      <c r="H33" s="362" t="str">
        <f t="shared" si="12"/>
        <v>△</v>
      </c>
      <c r="I33" s="362" t="str">
        <f t="shared" si="12"/>
        <v>△</v>
      </c>
      <c r="J33" s="362" t="str">
        <f t="shared" si="12"/>
        <v>△</v>
      </c>
      <c r="K33" s="362" t="str">
        <f t="shared" si="12"/>
        <v>△</v>
      </c>
      <c r="L33" s="362" t="str">
        <f t="shared" si="12"/>
        <v>△</v>
      </c>
      <c r="M33" s="362" t="str">
        <f t="shared" si="12"/>
        <v>△</v>
      </c>
      <c r="N33" s="362" t="str">
        <f t="shared" si="12"/>
        <v>△</v>
      </c>
      <c r="O33" s="362" t="str">
        <f t="shared" si="12"/>
        <v>△</v>
      </c>
      <c r="P33" s="362" t="str">
        <f t="shared" si="12"/>
        <v>△</v>
      </c>
      <c r="Q33" s="362" t="str">
        <f t="shared" si="12"/>
        <v>△</v>
      </c>
      <c r="R33" s="362" t="str">
        <f t="shared" si="12"/>
        <v>△</v>
      </c>
      <c r="S33" s="362" t="str">
        <f t="shared" si="12"/>
        <v>△</v>
      </c>
      <c r="T33" s="362" t="str">
        <f t="shared" si="12"/>
        <v>△</v>
      </c>
      <c r="U33" s="362" t="str">
        <f t="shared" si="12"/>
        <v>△</v>
      </c>
      <c r="V33" s="362" t="str">
        <f t="shared" si="12"/>
        <v>△</v>
      </c>
      <c r="W33" s="362" t="str">
        <f t="shared" si="12"/>
        <v>△</v>
      </c>
      <c r="X33" s="362" t="str">
        <f t="shared" si="12"/>
        <v>△</v>
      </c>
      <c r="Y33" s="362" t="str">
        <f t="shared" si="12"/>
        <v>△</v>
      </c>
      <c r="Z33" s="362" t="str">
        <f t="shared" si="12"/>
        <v>△</v>
      </c>
      <c r="AA33" s="362" t="str">
        <f t="shared" si="12"/>
        <v>△</v>
      </c>
      <c r="AB33" s="362" t="str">
        <f t="shared" si="12"/>
        <v>△</v>
      </c>
      <c r="AC33" s="362" t="str">
        <f t="shared" si="12"/>
        <v>△</v>
      </c>
      <c r="AD33" s="362" t="str">
        <f t="shared" si="12"/>
        <v>△</v>
      </c>
      <c r="AE33" s="362" t="str">
        <f t="shared" si="12"/>
        <v>△</v>
      </c>
      <c r="AF33" s="362" t="str">
        <f t="shared" si="12"/>
        <v>△</v>
      </c>
      <c r="AG33" s="362" t="str">
        <f t="shared" si="12"/>
        <v>△</v>
      </c>
      <c r="AH33" s="362" t="str">
        <f t="shared" si="12"/>
        <v>△</v>
      </c>
      <c r="AI33" s="362" t="str">
        <f t="shared" si="12"/>
        <v>△</v>
      </c>
      <c r="AJ33" s="362" t="str">
        <f t="shared" si="12"/>
        <v>△</v>
      </c>
      <c r="AK33" s="362" t="str">
        <f t="shared" si="12"/>
        <v>△</v>
      </c>
      <c r="AL33" s="362" t="str">
        <f t="shared" si="12"/>
        <v>△</v>
      </c>
      <c r="AM33" s="362" t="str">
        <f t="shared" si="12"/>
        <v>△</v>
      </c>
      <c r="AN33" s="362" t="str">
        <f t="shared" si="12"/>
        <v>△</v>
      </c>
      <c r="AO33" s="362" t="str">
        <f t="shared" si="12"/>
        <v>△</v>
      </c>
      <c r="AP33" s="362" t="str">
        <f t="shared" si="12"/>
        <v>△</v>
      </c>
      <c r="AQ33" s="362" t="str">
        <f t="shared" si="12"/>
        <v>△</v>
      </c>
      <c r="AR33" s="362" t="str">
        <f t="shared" si="12"/>
        <v>△</v>
      </c>
      <c r="AS33" s="362" t="str">
        <f t="shared" si="12"/>
        <v>△</v>
      </c>
      <c r="AT33" s="362" t="str">
        <f t="shared" si="12"/>
        <v>△</v>
      </c>
      <c r="AU33" s="362" t="str">
        <f t="shared" si="12"/>
        <v>△</v>
      </c>
      <c r="AV33" s="362" t="str">
        <f t="shared" si="12"/>
        <v>△</v>
      </c>
      <c r="AW33" s="362" t="str">
        <f t="shared" si="12"/>
        <v>△</v>
      </c>
      <c r="AX33" s="362" t="str">
        <f t="shared" si="12"/>
        <v>△</v>
      </c>
      <c r="AY33" s="363" t="str">
        <f t="shared" si="12"/>
        <v>△</v>
      </c>
      <c r="AZ33" s="314"/>
    </row>
    <row r="34" spans="1:52" s="315" customFormat="1" ht="16.5" customHeight="1" thickBot="1" x14ac:dyDescent="0.45">
      <c r="A34" s="554"/>
      <c r="B34" s="316" t="s">
        <v>388</v>
      </c>
      <c r="C34" s="317">
        <f>$O$6</f>
        <v>0</v>
      </c>
      <c r="D34" s="364" t="str">
        <f>IF(AND(D32&gt;=$B$33,D32&lt;=$C$33-0.5),"△","")</f>
        <v/>
      </c>
      <c r="E34" s="362" t="str">
        <f t="shared" ref="E34:AY34" si="13">IF(AND(E32&gt;=$B$33,E32&lt;=$C$33-0.5),"△","")</f>
        <v/>
      </c>
      <c r="F34" s="362" t="str">
        <f t="shared" si="13"/>
        <v/>
      </c>
      <c r="G34" s="362" t="str">
        <f t="shared" si="13"/>
        <v/>
      </c>
      <c r="H34" s="362" t="str">
        <f t="shared" si="13"/>
        <v/>
      </c>
      <c r="I34" s="362" t="str">
        <f t="shared" si="13"/>
        <v/>
      </c>
      <c r="J34" s="362" t="str">
        <f t="shared" si="13"/>
        <v/>
      </c>
      <c r="K34" s="362" t="str">
        <f t="shared" si="13"/>
        <v/>
      </c>
      <c r="L34" s="362" t="str">
        <f t="shared" si="13"/>
        <v/>
      </c>
      <c r="M34" s="362" t="str">
        <f t="shared" si="13"/>
        <v/>
      </c>
      <c r="N34" s="362" t="str">
        <f t="shared" si="13"/>
        <v/>
      </c>
      <c r="O34" s="362" t="str">
        <f t="shared" si="13"/>
        <v/>
      </c>
      <c r="P34" s="362" t="str">
        <f t="shared" si="13"/>
        <v/>
      </c>
      <c r="Q34" s="362" t="str">
        <f t="shared" si="13"/>
        <v/>
      </c>
      <c r="R34" s="362" t="str">
        <f t="shared" si="13"/>
        <v/>
      </c>
      <c r="S34" s="362" t="str">
        <f t="shared" si="13"/>
        <v/>
      </c>
      <c r="T34" s="362" t="str">
        <f t="shared" si="13"/>
        <v/>
      </c>
      <c r="U34" s="362" t="str">
        <f t="shared" si="13"/>
        <v/>
      </c>
      <c r="V34" s="362" t="str">
        <f t="shared" si="13"/>
        <v/>
      </c>
      <c r="W34" s="362" t="str">
        <f t="shared" si="13"/>
        <v/>
      </c>
      <c r="X34" s="362" t="str">
        <f t="shared" si="13"/>
        <v/>
      </c>
      <c r="Y34" s="362" t="str">
        <f t="shared" si="13"/>
        <v/>
      </c>
      <c r="Z34" s="362" t="str">
        <f t="shared" si="13"/>
        <v/>
      </c>
      <c r="AA34" s="362" t="str">
        <f t="shared" si="13"/>
        <v/>
      </c>
      <c r="AB34" s="362" t="str">
        <f t="shared" si="13"/>
        <v/>
      </c>
      <c r="AC34" s="362" t="str">
        <f t="shared" si="13"/>
        <v/>
      </c>
      <c r="AD34" s="362" t="str">
        <f t="shared" si="13"/>
        <v/>
      </c>
      <c r="AE34" s="362" t="str">
        <f t="shared" si="13"/>
        <v/>
      </c>
      <c r="AF34" s="362" t="str">
        <f t="shared" si="13"/>
        <v/>
      </c>
      <c r="AG34" s="362" t="str">
        <f t="shared" si="13"/>
        <v/>
      </c>
      <c r="AH34" s="362" t="str">
        <f t="shared" si="13"/>
        <v/>
      </c>
      <c r="AI34" s="362" t="str">
        <f t="shared" si="13"/>
        <v/>
      </c>
      <c r="AJ34" s="362" t="str">
        <f t="shared" si="13"/>
        <v/>
      </c>
      <c r="AK34" s="362" t="str">
        <f t="shared" si="13"/>
        <v/>
      </c>
      <c r="AL34" s="362" t="str">
        <f t="shared" si="13"/>
        <v/>
      </c>
      <c r="AM34" s="362" t="str">
        <f t="shared" si="13"/>
        <v/>
      </c>
      <c r="AN34" s="362" t="str">
        <f t="shared" si="13"/>
        <v/>
      </c>
      <c r="AO34" s="362" t="str">
        <f t="shared" si="13"/>
        <v/>
      </c>
      <c r="AP34" s="362" t="str">
        <f t="shared" si="13"/>
        <v/>
      </c>
      <c r="AQ34" s="362" t="str">
        <f t="shared" si="13"/>
        <v/>
      </c>
      <c r="AR34" s="362" t="str">
        <f t="shared" si="13"/>
        <v/>
      </c>
      <c r="AS34" s="362" t="str">
        <f t="shared" si="13"/>
        <v/>
      </c>
      <c r="AT34" s="362" t="str">
        <f t="shared" si="13"/>
        <v/>
      </c>
      <c r="AU34" s="362" t="str">
        <f t="shared" si="13"/>
        <v/>
      </c>
      <c r="AV34" s="362" t="str">
        <f t="shared" si="13"/>
        <v/>
      </c>
      <c r="AW34" s="362" t="str">
        <f t="shared" si="13"/>
        <v/>
      </c>
      <c r="AX34" s="362" t="str">
        <f t="shared" si="13"/>
        <v/>
      </c>
      <c r="AY34" s="363" t="str">
        <f t="shared" si="13"/>
        <v/>
      </c>
      <c r="AZ34" s="314"/>
    </row>
    <row r="35" spans="1:52" s="315" customFormat="1" ht="16.5" customHeight="1" x14ac:dyDescent="0.4">
      <c r="A35" s="554"/>
      <c r="B35" s="562" t="s">
        <v>439</v>
      </c>
      <c r="C35" s="563"/>
      <c r="D35" s="364" t="str">
        <f>IF($B$33&gt;$C$33,D33,D34)</f>
        <v/>
      </c>
      <c r="E35" s="362" t="str">
        <f t="shared" ref="E35:AY35" si="14">IF($B$33&gt;$C$33,E33,E34)</f>
        <v/>
      </c>
      <c r="F35" s="362" t="str">
        <f t="shared" si="14"/>
        <v/>
      </c>
      <c r="G35" s="362" t="str">
        <f t="shared" si="14"/>
        <v/>
      </c>
      <c r="H35" s="362" t="str">
        <f t="shared" si="14"/>
        <v/>
      </c>
      <c r="I35" s="362" t="str">
        <f t="shared" si="14"/>
        <v/>
      </c>
      <c r="J35" s="362" t="str">
        <f t="shared" si="14"/>
        <v/>
      </c>
      <c r="K35" s="362" t="str">
        <f t="shared" si="14"/>
        <v/>
      </c>
      <c r="L35" s="362" t="str">
        <f t="shared" si="14"/>
        <v/>
      </c>
      <c r="M35" s="362" t="str">
        <f t="shared" si="14"/>
        <v/>
      </c>
      <c r="N35" s="362" t="str">
        <f t="shared" si="14"/>
        <v/>
      </c>
      <c r="O35" s="362" t="str">
        <f t="shared" si="14"/>
        <v/>
      </c>
      <c r="P35" s="362" t="str">
        <f t="shared" si="14"/>
        <v/>
      </c>
      <c r="Q35" s="362" t="str">
        <f t="shared" si="14"/>
        <v/>
      </c>
      <c r="R35" s="362" t="str">
        <f t="shared" si="14"/>
        <v/>
      </c>
      <c r="S35" s="362" t="str">
        <f t="shared" si="14"/>
        <v/>
      </c>
      <c r="T35" s="362" t="str">
        <f t="shared" si="14"/>
        <v/>
      </c>
      <c r="U35" s="362" t="str">
        <f t="shared" si="14"/>
        <v/>
      </c>
      <c r="V35" s="362" t="str">
        <f t="shared" si="14"/>
        <v/>
      </c>
      <c r="W35" s="362" t="str">
        <f t="shared" si="14"/>
        <v/>
      </c>
      <c r="X35" s="362" t="str">
        <f t="shared" si="14"/>
        <v/>
      </c>
      <c r="Y35" s="362" t="str">
        <f t="shared" si="14"/>
        <v/>
      </c>
      <c r="Z35" s="362" t="str">
        <f t="shared" si="14"/>
        <v/>
      </c>
      <c r="AA35" s="362" t="str">
        <f t="shared" si="14"/>
        <v/>
      </c>
      <c r="AB35" s="362" t="str">
        <f t="shared" si="14"/>
        <v/>
      </c>
      <c r="AC35" s="362" t="str">
        <f>IF($B$33&gt;$C$33,AC33,AC34)</f>
        <v/>
      </c>
      <c r="AD35" s="362" t="str">
        <f t="shared" si="14"/>
        <v/>
      </c>
      <c r="AE35" s="362" t="str">
        <f t="shared" si="14"/>
        <v/>
      </c>
      <c r="AF35" s="362" t="str">
        <f t="shared" si="14"/>
        <v/>
      </c>
      <c r="AG35" s="362" t="str">
        <f t="shared" si="14"/>
        <v/>
      </c>
      <c r="AH35" s="362" t="str">
        <f t="shared" si="14"/>
        <v/>
      </c>
      <c r="AI35" s="362" t="str">
        <f t="shared" si="14"/>
        <v/>
      </c>
      <c r="AJ35" s="362" t="str">
        <f t="shared" si="14"/>
        <v/>
      </c>
      <c r="AK35" s="362" t="str">
        <f t="shared" si="14"/>
        <v/>
      </c>
      <c r="AL35" s="362" t="str">
        <f t="shared" si="14"/>
        <v/>
      </c>
      <c r="AM35" s="362" t="str">
        <f t="shared" si="14"/>
        <v/>
      </c>
      <c r="AN35" s="362" t="str">
        <f t="shared" si="14"/>
        <v/>
      </c>
      <c r="AO35" s="362" t="str">
        <f t="shared" si="14"/>
        <v/>
      </c>
      <c r="AP35" s="362" t="str">
        <f t="shared" si="14"/>
        <v/>
      </c>
      <c r="AQ35" s="362" t="str">
        <f t="shared" si="14"/>
        <v/>
      </c>
      <c r="AR35" s="362" t="str">
        <f t="shared" si="14"/>
        <v/>
      </c>
      <c r="AS35" s="362" t="str">
        <f t="shared" si="14"/>
        <v/>
      </c>
      <c r="AT35" s="362" t="str">
        <f t="shared" si="14"/>
        <v/>
      </c>
      <c r="AU35" s="362" t="str">
        <f t="shared" si="14"/>
        <v/>
      </c>
      <c r="AV35" s="362" t="str">
        <f t="shared" si="14"/>
        <v/>
      </c>
      <c r="AW35" s="362" t="str">
        <f t="shared" si="14"/>
        <v/>
      </c>
      <c r="AX35" s="362" t="str">
        <f t="shared" si="14"/>
        <v/>
      </c>
      <c r="AY35" s="363" t="str">
        <f t="shared" si="14"/>
        <v/>
      </c>
      <c r="AZ35" s="314"/>
    </row>
    <row r="36" spans="1:52" s="315" customFormat="1" ht="16.5" customHeight="1" x14ac:dyDescent="0.4">
      <c r="A36" s="554"/>
      <c r="B36" s="556" t="s">
        <v>438</v>
      </c>
      <c r="C36" s="557"/>
      <c r="D36" s="373">
        <f>IF($A$31,('2-2　電力使用量入力シート'!$C$28),('2-2　電力使用量入力シート'!$D$11))</f>
        <v>0</v>
      </c>
      <c r="E36" s="374">
        <f>IF($A$31,('2-2　電力使用量入力シート'!$C$29),('2-2　電力使用量入力シート'!$E$11))</f>
        <v>0</v>
      </c>
      <c r="F36" s="374">
        <f>IF($A$31,('2-2　電力使用量入力シート'!$C$30),('2-2　電力使用量入力シート'!$F$11))</f>
        <v>0</v>
      </c>
      <c r="G36" s="374">
        <f>IF($A$31,('2-2　電力使用量入力シート'!$C$31),('2-2　電力使用量入力シート'!$G$11))</f>
        <v>0</v>
      </c>
      <c r="H36" s="374">
        <f>IF($A$31,('2-2　電力使用量入力シート'!$C$32),('2-2　電力使用量入力シート'!$H$11))</f>
        <v>0</v>
      </c>
      <c r="I36" s="374">
        <f>IF($A$31,('2-2　電力使用量入力シート'!$C$33),('2-2　電力使用量入力シート'!$I$11))</f>
        <v>0</v>
      </c>
      <c r="J36" s="374">
        <f>IF($A$31,('2-2　電力使用量入力シート'!$C$34),('2-2　電力使用量入力シート'!$J$11))</f>
        <v>0</v>
      </c>
      <c r="K36" s="374">
        <f>IF($A$31,('2-2　電力使用量入力シート'!$C$35),('2-2　電力使用量入力シート'!$K$11))</f>
        <v>0</v>
      </c>
      <c r="L36" s="374">
        <f>IF($A$31,('2-2　電力使用量入力シート'!$C$36),('2-2　電力使用量入力シート'!$L$11))</f>
        <v>0</v>
      </c>
      <c r="M36" s="374">
        <f>IF($A$31,('2-2　電力使用量入力シート'!$C$37),('2-2　電力使用量入力シート'!$M$11))</f>
        <v>0</v>
      </c>
      <c r="N36" s="374">
        <f>IF($A$31,('2-2　電力使用量入力シート'!$C$38),('2-2　電力使用量入力シート'!$N$11))</f>
        <v>0</v>
      </c>
      <c r="O36" s="374">
        <f>IF($A$31,('2-2　電力使用量入力シート'!$C$39),('2-2　電力使用量入力シート'!$O$11))</f>
        <v>0</v>
      </c>
      <c r="P36" s="374">
        <f>IF($A$31,('2-2　電力使用量入力シート'!$C$40),('2-2　電力使用量入力シート'!$P$11))</f>
        <v>0</v>
      </c>
      <c r="Q36" s="374">
        <f>IF($A$31,('2-2　電力使用量入力シート'!$C$41),('2-2　電力使用量入力シート'!$Q$11))</f>
        <v>0</v>
      </c>
      <c r="R36" s="374">
        <f>IF($A$31,('2-2　電力使用量入力シート'!$C$42),('2-2　電力使用量入力シート'!$R$11))</f>
        <v>0</v>
      </c>
      <c r="S36" s="374">
        <f>IF($A$31,('2-2　電力使用量入力シート'!$C$43),('2-2　電力使用量入力シート'!$S$11))</f>
        <v>0</v>
      </c>
      <c r="T36" s="374">
        <f>IF($A$31,('2-2　電力使用量入力シート'!$C$44),('2-2　電力使用量入力シート'!$T$11))</f>
        <v>0</v>
      </c>
      <c r="U36" s="374">
        <f>IF($A$31,('2-2　電力使用量入力シート'!$C$45),('2-2　電力使用量入力シート'!$U$11))</f>
        <v>0</v>
      </c>
      <c r="V36" s="374">
        <f>IF($A$31,('2-2　電力使用量入力シート'!$C$46),('2-2　電力使用量入力シート'!$V$11))</f>
        <v>0</v>
      </c>
      <c r="W36" s="374">
        <f>IF($A$31,('2-2　電力使用量入力シート'!$C$47),('2-2　電力使用量入力シート'!$W$11))</f>
        <v>0</v>
      </c>
      <c r="X36" s="374">
        <f>IF($A$31,('2-2　電力使用量入力シート'!$C$48),('2-2　電力使用量入力シート'!$X$11))</f>
        <v>0</v>
      </c>
      <c r="Y36" s="374">
        <f>IF($A$31,('2-2　電力使用量入力シート'!$C$49),('2-2　電力使用量入力シート'!$Y$11))</f>
        <v>0</v>
      </c>
      <c r="Z36" s="374">
        <f>IF($A$31,('2-2　電力使用量入力シート'!$C$50),('2-2　電力使用量入力シート'!$Z$11))</f>
        <v>0</v>
      </c>
      <c r="AA36" s="374">
        <f>IF($A$31,('2-2　電力使用量入力シート'!$C$51),('2-2　電力使用量入力シート'!$AA$11))</f>
        <v>0</v>
      </c>
      <c r="AB36" s="374">
        <f>IF($A$31,('2-2　電力使用量入力シート'!$C$52),('2-2　電力使用量入力シート'!$AB$11))</f>
        <v>0</v>
      </c>
      <c r="AC36" s="374">
        <f>IF($A$31,('2-2　電力使用量入力シート'!$C$53),('2-2　電力使用量入力シート'!$AC$11))</f>
        <v>0</v>
      </c>
      <c r="AD36" s="374">
        <f>IF($A$31,('2-2　電力使用量入力シート'!$C$54),('2-2　電力使用量入力シート'!$AD$11))</f>
        <v>0</v>
      </c>
      <c r="AE36" s="374">
        <f>IF($A$31,('2-2　電力使用量入力シート'!$C$55),('2-2　電力使用量入力シート'!$AE$11))</f>
        <v>0</v>
      </c>
      <c r="AF36" s="374">
        <f>IF($A$31,('2-2　電力使用量入力シート'!$C$56),('2-2　電力使用量入力シート'!$AF$11))</f>
        <v>0</v>
      </c>
      <c r="AG36" s="374">
        <f>IF($A$31,('2-2　電力使用量入力シート'!$C$57),('2-2　電力使用量入力シート'!$AG$11))</f>
        <v>0</v>
      </c>
      <c r="AH36" s="374">
        <f>IF($A$31,('2-2　電力使用量入力シート'!$C$58),('2-2　電力使用量入力シート'!$AH$11))</f>
        <v>0</v>
      </c>
      <c r="AI36" s="374">
        <f>IF($A$31,('2-2　電力使用量入力シート'!$C$59),('2-2　電力使用量入力シート'!$AI$11))</f>
        <v>0</v>
      </c>
      <c r="AJ36" s="374">
        <f>IF($A$31,('2-2　電力使用量入力シート'!$C$60),('2-2　電力使用量入力シート'!$AJ$11))</f>
        <v>0</v>
      </c>
      <c r="AK36" s="374">
        <f>IF($A$31,('2-2　電力使用量入力シート'!$C$61),('2-2　電力使用量入力シート'!$AK$11))</f>
        <v>0</v>
      </c>
      <c r="AL36" s="374">
        <f>IF($A$31,('2-2　電力使用量入力シート'!$C$62),('2-2　電力使用量入力シート'!$AL$11))</f>
        <v>0</v>
      </c>
      <c r="AM36" s="374">
        <f>IF($A$31,('2-2　電力使用量入力シート'!$C$63),('2-2　電力使用量入力シート'!$AM$11))</f>
        <v>0</v>
      </c>
      <c r="AN36" s="374">
        <f>IF($A$31,('2-2　電力使用量入力シート'!$C$64),('2-2　電力使用量入力シート'!$AN$11))</f>
        <v>0</v>
      </c>
      <c r="AO36" s="374">
        <f>IF($A$31,('2-2　電力使用量入力シート'!$C$65),('2-2　電力使用量入力シート'!$AO$11))</f>
        <v>0</v>
      </c>
      <c r="AP36" s="374">
        <f>IF($A$31,('2-2　電力使用量入力シート'!$C$66),('2-2　電力使用量入力シート'!$AP$11))</f>
        <v>0</v>
      </c>
      <c r="AQ36" s="374">
        <f>IF($A$31,('2-2　電力使用量入力シート'!$C$67),('2-2　電力使用量入力シート'!$AQ$11))</f>
        <v>0</v>
      </c>
      <c r="AR36" s="374">
        <f>IF($A$31,('2-2　電力使用量入力シート'!$C$68),('2-2　電力使用量入力シート'!$AR$11))</f>
        <v>0</v>
      </c>
      <c r="AS36" s="374">
        <f>IF($A$31,('2-2　電力使用量入力シート'!$C$69),('2-2　電力使用量入力シート'!$AS$11))</f>
        <v>0</v>
      </c>
      <c r="AT36" s="374">
        <f>IF($A$31,('2-2　電力使用量入力シート'!$C$70),('2-2　電力使用量入力シート'!$AT$11))</f>
        <v>0</v>
      </c>
      <c r="AU36" s="374">
        <f>IF($A$31,('2-2　電力使用量入力シート'!$C$71),('2-2　電力使用量入力シート'!$AU$11))</f>
        <v>0</v>
      </c>
      <c r="AV36" s="374">
        <f>IF($A$31,('2-2　電力使用量入力シート'!$C$72),('2-2　電力使用量入力シート'!$AV$11))</f>
        <v>0</v>
      </c>
      <c r="AW36" s="374">
        <f>IF($A$31,('2-2　電力使用量入力シート'!$C$73),('2-2　電力使用量入力シート'!$AW$11))</f>
        <v>0</v>
      </c>
      <c r="AX36" s="374">
        <f>IF($A$31,('2-2　電力使用量入力シート'!$C$74),('2-2　電力使用量入力シート'!$AX$11))</f>
        <v>0</v>
      </c>
      <c r="AY36" s="375">
        <f>IF($A$31,('2-2　電力使用量入力シート'!$C$75),('2-2　電力使用量入力シート'!$AY$11))</f>
        <v>0</v>
      </c>
      <c r="AZ36" s="314"/>
    </row>
    <row r="37" spans="1:52" s="315" customFormat="1" ht="16.5" customHeight="1" x14ac:dyDescent="0.4">
      <c r="A37" s="554"/>
      <c r="B37" s="556" t="s">
        <v>407</v>
      </c>
      <c r="C37" s="557"/>
      <c r="D37" s="368" t="str">
        <f>IF(D$35="","0",(2*D36/$C$34/$X$118)^2*0.5)</f>
        <v>0</v>
      </c>
      <c r="E37" s="369" t="str">
        <f t="shared" ref="E37:AY37" si="15">IF(E$35="","0",(2*E36/$C$34/$X$118)^2*0.5)</f>
        <v>0</v>
      </c>
      <c r="F37" s="369" t="str">
        <f t="shared" si="15"/>
        <v>0</v>
      </c>
      <c r="G37" s="369" t="str">
        <f t="shared" si="15"/>
        <v>0</v>
      </c>
      <c r="H37" s="369" t="str">
        <f t="shared" si="15"/>
        <v>0</v>
      </c>
      <c r="I37" s="369" t="str">
        <f t="shared" si="15"/>
        <v>0</v>
      </c>
      <c r="J37" s="369" t="str">
        <f t="shared" si="15"/>
        <v>0</v>
      </c>
      <c r="K37" s="369" t="str">
        <f t="shared" si="15"/>
        <v>0</v>
      </c>
      <c r="L37" s="369" t="str">
        <f t="shared" si="15"/>
        <v>0</v>
      </c>
      <c r="M37" s="369" t="str">
        <f t="shared" si="15"/>
        <v>0</v>
      </c>
      <c r="N37" s="369" t="str">
        <f>IF(N$35="","0",(2*N36/$C$34/$X$118)^2*0.5)</f>
        <v>0</v>
      </c>
      <c r="O37" s="369" t="str">
        <f t="shared" si="15"/>
        <v>0</v>
      </c>
      <c r="P37" s="369" t="str">
        <f t="shared" si="15"/>
        <v>0</v>
      </c>
      <c r="Q37" s="369" t="str">
        <f t="shared" si="15"/>
        <v>0</v>
      </c>
      <c r="R37" s="369" t="str">
        <f t="shared" si="15"/>
        <v>0</v>
      </c>
      <c r="S37" s="369" t="str">
        <f t="shared" si="15"/>
        <v>0</v>
      </c>
      <c r="T37" s="369" t="str">
        <f t="shared" si="15"/>
        <v>0</v>
      </c>
      <c r="U37" s="369" t="str">
        <f t="shared" si="15"/>
        <v>0</v>
      </c>
      <c r="V37" s="369" t="str">
        <f>IF(V$35="","0",(2*V36/$C$34/$X$118)^2*0.5)</f>
        <v>0</v>
      </c>
      <c r="W37" s="369" t="str">
        <f t="shared" si="15"/>
        <v>0</v>
      </c>
      <c r="X37" s="369" t="str">
        <f t="shared" si="15"/>
        <v>0</v>
      </c>
      <c r="Y37" s="369" t="str">
        <f t="shared" si="15"/>
        <v>0</v>
      </c>
      <c r="Z37" s="369" t="str">
        <f t="shared" si="15"/>
        <v>0</v>
      </c>
      <c r="AA37" s="369" t="str">
        <f t="shared" si="15"/>
        <v>0</v>
      </c>
      <c r="AB37" s="369" t="str">
        <f t="shared" si="15"/>
        <v>0</v>
      </c>
      <c r="AC37" s="369" t="str">
        <f t="shared" si="15"/>
        <v>0</v>
      </c>
      <c r="AD37" s="369" t="str">
        <f t="shared" si="15"/>
        <v>0</v>
      </c>
      <c r="AE37" s="369" t="str">
        <f t="shared" si="15"/>
        <v>0</v>
      </c>
      <c r="AF37" s="369" t="str">
        <f t="shared" si="15"/>
        <v>0</v>
      </c>
      <c r="AG37" s="369" t="str">
        <f t="shared" si="15"/>
        <v>0</v>
      </c>
      <c r="AH37" s="369" t="str">
        <f t="shared" si="15"/>
        <v>0</v>
      </c>
      <c r="AI37" s="369" t="str">
        <f t="shared" si="15"/>
        <v>0</v>
      </c>
      <c r="AJ37" s="369" t="str">
        <f t="shared" si="15"/>
        <v>0</v>
      </c>
      <c r="AK37" s="369" t="str">
        <f t="shared" si="15"/>
        <v>0</v>
      </c>
      <c r="AL37" s="369" t="str">
        <f t="shared" si="15"/>
        <v>0</v>
      </c>
      <c r="AM37" s="369" t="str">
        <f t="shared" si="15"/>
        <v>0</v>
      </c>
      <c r="AN37" s="369" t="str">
        <f t="shared" si="15"/>
        <v>0</v>
      </c>
      <c r="AO37" s="369" t="str">
        <f t="shared" si="15"/>
        <v>0</v>
      </c>
      <c r="AP37" s="369" t="str">
        <f t="shared" si="15"/>
        <v>0</v>
      </c>
      <c r="AQ37" s="369" t="str">
        <f t="shared" si="15"/>
        <v>0</v>
      </c>
      <c r="AR37" s="369" t="str">
        <f t="shared" si="15"/>
        <v>0</v>
      </c>
      <c r="AS37" s="369" t="str">
        <f t="shared" si="15"/>
        <v>0</v>
      </c>
      <c r="AT37" s="369" t="str">
        <f t="shared" si="15"/>
        <v>0</v>
      </c>
      <c r="AU37" s="369" t="str">
        <f t="shared" si="15"/>
        <v>0</v>
      </c>
      <c r="AV37" s="369" t="str">
        <f t="shared" si="15"/>
        <v>0</v>
      </c>
      <c r="AW37" s="369" t="str">
        <f t="shared" si="15"/>
        <v>0</v>
      </c>
      <c r="AX37" s="369" t="str">
        <f t="shared" si="15"/>
        <v>0</v>
      </c>
      <c r="AY37" s="369" t="str">
        <f t="shared" si="15"/>
        <v>0</v>
      </c>
      <c r="AZ37" s="314"/>
    </row>
    <row r="38" spans="1:52" s="315" customFormat="1" ht="16.5" customHeight="1" thickBot="1" x14ac:dyDescent="0.45">
      <c r="A38" s="555"/>
      <c r="B38" s="558" t="s">
        <v>408</v>
      </c>
      <c r="C38" s="559"/>
      <c r="D38" s="370" t="e">
        <f>IF(D$35="△","0",(2*D36/$C$34/$X$118)^2*0.5)</f>
        <v>#DIV/0!</v>
      </c>
      <c r="E38" s="371" t="e">
        <f t="shared" ref="E38:AY38" si="16">IF(E$35="△","0",(2*E36/$C$34/$X$118)^2*0.5)</f>
        <v>#DIV/0!</v>
      </c>
      <c r="F38" s="371" t="e">
        <f t="shared" si="16"/>
        <v>#DIV/0!</v>
      </c>
      <c r="G38" s="371" t="e">
        <f t="shared" si="16"/>
        <v>#DIV/0!</v>
      </c>
      <c r="H38" s="371" t="e">
        <f t="shared" si="16"/>
        <v>#DIV/0!</v>
      </c>
      <c r="I38" s="371" t="e">
        <f t="shared" si="16"/>
        <v>#DIV/0!</v>
      </c>
      <c r="J38" s="371" t="e">
        <f t="shared" si="16"/>
        <v>#DIV/0!</v>
      </c>
      <c r="K38" s="371" t="e">
        <f t="shared" si="16"/>
        <v>#DIV/0!</v>
      </c>
      <c r="L38" s="371" t="e">
        <f t="shared" si="16"/>
        <v>#DIV/0!</v>
      </c>
      <c r="M38" s="371" t="e">
        <f t="shared" si="16"/>
        <v>#DIV/0!</v>
      </c>
      <c r="N38" s="371" t="e">
        <f t="shared" si="16"/>
        <v>#DIV/0!</v>
      </c>
      <c r="O38" s="371" t="e">
        <f t="shared" si="16"/>
        <v>#DIV/0!</v>
      </c>
      <c r="P38" s="371" t="e">
        <f t="shared" si="16"/>
        <v>#DIV/0!</v>
      </c>
      <c r="Q38" s="371" t="e">
        <f t="shared" si="16"/>
        <v>#DIV/0!</v>
      </c>
      <c r="R38" s="371" t="e">
        <f t="shared" si="16"/>
        <v>#DIV/0!</v>
      </c>
      <c r="S38" s="371" t="e">
        <f t="shared" si="16"/>
        <v>#DIV/0!</v>
      </c>
      <c r="T38" s="371" t="e">
        <f t="shared" si="16"/>
        <v>#DIV/0!</v>
      </c>
      <c r="U38" s="371" t="e">
        <f t="shared" si="16"/>
        <v>#DIV/0!</v>
      </c>
      <c r="V38" s="371" t="e">
        <f t="shared" si="16"/>
        <v>#DIV/0!</v>
      </c>
      <c r="W38" s="371" t="e">
        <f t="shared" si="16"/>
        <v>#DIV/0!</v>
      </c>
      <c r="X38" s="371" t="e">
        <f t="shared" si="16"/>
        <v>#DIV/0!</v>
      </c>
      <c r="Y38" s="371" t="e">
        <f t="shared" si="16"/>
        <v>#DIV/0!</v>
      </c>
      <c r="Z38" s="371" t="e">
        <f t="shared" si="16"/>
        <v>#DIV/0!</v>
      </c>
      <c r="AA38" s="371" t="e">
        <f t="shared" si="16"/>
        <v>#DIV/0!</v>
      </c>
      <c r="AB38" s="371" t="e">
        <f t="shared" si="16"/>
        <v>#DIV/0!</v>
      </c>
      <c r="AC38" s="371" t="e">
        <f t="shared" si="16"/>
        <v>#DIV/0!</v>
      </c>
      <c r="AD38" s="371" t="e">
        <f t="shared" si="16"/>
        <v>#DIV/0!</v>
      </c>
      <c r="AE38" s="371" t="e">
        <f t="shared" si="16"/>
        <v>#DIV/0!</v>
      </c>
      <c r="AF38" s="371" t="e">
        <f t="shared" si="16"/>
        <v>#DIV/0!</v>
      </c>
      <c r="AG38" s="371" t="e">
        <f t="shared" si="16"/>
        <v>#DIV/0!</v>
      </c>
      <c r="AH38" s="371" t="e">
        <f t="shared" si="16"/>
        <v>#DIV/0!</v>
      </c>
      <c r="AI38" s="371" t="e">
        <f t="shared" si="16"/>
        <v>#DIV/0!</v>
      </c>
      <c r="AJ38" s="371" t="e">
        <f t="shared" si="16"/>
        <v>#DIV/0!</v>
      </c>
      <c r="AK38" s="371" t="e">
        <f t="shared" si="16"/>
        <v>#DIV/0!</v>
      </c>
      <c r="AL38" s="371" t="e">
        <f t="shared" si="16"/>
        <v>#DIV/0!</v>
      </c>
      <c r="AM38" s="371" t="e">
        <f t="shared" si="16"/>
        <v>#DIV/0!</v>
      </c>
      <c r="AN38" s="371" t="e">
        <f t="shared" si="16"/>
        <v>#DIV/0!</v>
      </c>
      <c r="AO38" s="371" t="e">
        <f t="shared" si="16"/>
        <v>#DIV/0!</v>
      </c>
      <c r="AP38" s="371" t="e">
        <f t="shared" si="16"/>
        <v>#DIV/0!</v>
      </c>
      <c r="AQ38" s="371" t="e">
        <f t="shared" si="16"/>
        <v>#DIV/0!</v>
      </c>
      <c r="AR38" s="371" t="e">
        <f t="shared" si="16"/>
        <v>#DIV/0!</v>
      </c>
      <c r="AS38" s="371" t="e">
        <f t="shared" si="16"/>
        <v>#DIV/0!</v>
      </c>
      <c r="AT38" s="371" t="e">
        <f t="shared" si="16"/>
        <v>#DIV/0!</v>
      </c>
      <c r="AU38" s="371" t="e">
        <f t="shared" si="16"/>
        <v>#DIV/0!</v>
      </c>
      <c r="AV38" s="371" t="e">
        <f t="shared" si="16"/>
        <v>#DIV/0!</v>
      </c>
      <c r="AW38" s="371" t="e">
        <f t="shared" si="16"/>
        <v>#DIV/0!</v>
      </c>
      <c r="AX38" s="371" t="e">
        <f t="shared" si="16"/>
        <v>#DIV/0!</v>
      </c>
      <c r="AY38" s="371" t="e">
        <f t="shared" si="16"/>
        <v>#DIV/0!</v>
      </c>
      <c r="AZ38" s="314"/>
    </row>
    <row r="39" spans="1:52" s="311" customFormat="1" ht="16.5" customHeight="1" x14ac:dyDescent="0.4">
      <c r="A39" s="553" t="s">
        <v>339</v>
      </c>
      <c r="B39" s="307" t="s">
        <v>132</v>
      </c>
      <c r="C39" s="327" t="s">
        <v>133</v>
      </c>
      <c r="D39" s="346">
        <v>0</v>
      </c>
      <c r="E39" s="309">
        <v>0.5</v>
      </c>
      <c r="F39" s="309">
        <v>1</v>
      </c>
      <c r="G39" s="309">
        <v>1.5</v>
      </c>
      <c r="H39" s="309">
        <v>2</v>
      </c>
      <c r="I39" s="309">
        <v>2.5</v>
      </c>
      <c r="J39" s="309">
        <v>3</v>
      </c>
      <c r="K39" s="309">
        <v>3.5</v>
      </c>
      <c r="L39" s="309">
        <v>4</v>
      </c>
      <c r="M39" s="309">
        <v>4.5</v>
      </c>
      <c r="N39" s="309">
        <v>5</v>
      </c>
      <c r="O39" s="309">
        <v>5.5</v>
      </c>
      <c r="P39" s="309">
        <v>6</v>
      </c>
      <c r="Q39" s="309">
        <v>6.5</v>
      </c>
      <c r="R39" s="309">
        <v>7</v>
      </c>
      <c r="S39" s="309">
        <v>7.5</v>
      </c>
      <c r="T39" s="309">
        <v>8</v>
      </c>
      <c r="U39" s="309">
        <v>8.5</v>
      </c>
      <c r="V39" s="309">
        <v>9</v>
      </c>
      <c r="W39" s="309">
        <v>9.5</v>
      </c>
      <c r="X39" s="309">
        <v>10</v>
      </c>
      <c r="Y39" s="309">
        <v>10.5</v>
      </c>
      <c r="Z39" s="309">
        <v>11</v>
      </c>
      <c r="AA39" s="309">
        <v>11.5</v>
      </c>
      <c r="AB39" s="309">
        <v>12</v>
      </c>
      <c r="AC39" s="309">
        <v>12.5</v>
      </c>
      <c r="AD39" s="309">
        <v>13</v>
      </c>
      <c r="AE39" s="309">
        <v>13.5</v>
      </c>
      <c r="AF39" s="309">
        <v>14</v>
      </c>
      <c r="AG39" s="309">
        <v>14.5</v>
      </c>
      <c r="AH39" s="309">
        <v>15</v>
      </c>
      <c r="AI39" s="309">
        <v>15.5</v>
      </c>
      <c r="AJ39" s="309">
        <v>16</v>
      </c>
      <c r="AK39" s="309">
        <v>16.5</v>
      </c>
      <c r="AL39" s="309">
        <v>17</v>
      </c>
      <c r="AM39" s="309">
        <v>17.5</v>
      </c>
      <c r="AN39" s="309">
        <v>18</v>
      </c>
      <c r="AO39" s="309">
        <v>18.5</v>
      </c>
      <c r="AP39" s="309">
        <v>19</v>
      </c>
      <c r="AQ39" s="309">
        <v>19.5</v>
      </c>
      <c r="AR39" s="309">
        <v>20</v>
      </c>
      <c r="AS39" s="309">
        <v>20.5</v>
      </c>
      <c r="AT39" s="309">
        <v>21</v>
      </c>
      <c r="AU39" s="309">
        <v>21.5</v>
      </c>
      <c r="AV39" s="309">
        <v>22</v>
      </c>
      <c r="AW39" s="309">
        <v>22.5</v>
      </c>
      <c r="AX39" s="309">
        <v>23</v>
      </c>
      <c r="AY39" s="310">
        <v>23.5</v>
      </c>
      <c r="AZ39" s="318"/>
    </row>
    <row r="40" spans="1:52" s="315" customFormat="1" ht="16.5" customHeight="1" thickBot="1" x14ac:dyDescent="0.45">
      <c r="A40" s="554"/>
      <c r="B40" s="347">
        <f>$C$9</f>
        <v>0</v>
      </c>
      <c r="C40" s="348">
        <f>$D$9</f>
        <v>0</v>
      </c>
      <c r="D40" s="364" t="str">
        <f t="shared" ref="D40:AY40" si="17">IF(D39&lt;$C$40,"△",IF(D39&gt;$B$40-0.5,"△",""))</f>
        <v>△</v>
      </c>
      <c r="E40" s="362" t="str">
        <f t="shared" si="17"/>
        <v>△</v>
      </c>
      <c r="F40" s="362" t="str">
        <f t="shared" si="17"/>
        <v>△</v>
      </c>
      <c r="G40" s="362" t="str">
        <f t="shared" si="17"/>
        <v>△</v>
      </c>
      <c r="H40" s="362" t="str">
        <f t="shared" si="17"/>
        <v>△</v>
      </c>
      <c r="I40" s="362" t="str">
        <f t="shared" si="17"/>
        <v>△</v>
      </c>
      <c r="J40" s="362" t="str">
        <f t="shared" si="17"/>
        <v>△</v>
      </c>
      <c r="K40" s="362" t="str">
        <f t="shared" si="17"/>
        <v>△</v>
      </c>
      <c r="L40" s="362" t="str">
        <f t="shared" si="17"/>
        <v>△</v>
      </c>
      <c r="M40" s="362" t="str">
        <f t="shared" si="17"/>
        <v>△</v>
      </c>
      <c r="N40" s="362" t="str">
        <f t="shared" si="17"/>
        <v>△</v>
      </c>
      <c r="O40" s="362" t="str">
        <f t="shared" si="17"/>
        <v>△</v>
      </c>
      <c r="P40" s="362" t="str">
        <f t="shared" si="17"/>
        <v>△</v>
      </c>
      <c r="Q40" s="362" t="str">
        <f t="shared" si="17"/>
        <v>△</v>
      </c>
      <c r="R40" s="362" t="str">
        <f t="shared" si="17"/>
        <v>△</v>
      </c>
      <c r="S40" s="362" t="str">
        <f t="shared" si="17"/>
        <v>△</v>
      </c>
      <c r="T40" s="362" t="str">
        <f t="shared" si="17"/>
        <v>△</v>
      </c>
      <c r="U40" s="362" t="str">
        <f t="shared" si="17"/>
        <v>△</v>
      </c>
      <c r="V40" s="362" t="str">
        <f t="shared" si="17"/>
        <v>△</v>
      </c>
      <c r="W40" s="362" t="str">
        <f t="shared" si="17"/>
        <v>△</v>
      </c>
      <c r="X40" s="362" t="str">
        <f t="shared" si="17"/>
        <v>△</v>
      </c>
      <c r="Y40" s="362" t="str">
        <f t="shared" si="17"/>
        <v>△</v>
      </c>
      <c r="Z40" s="362" t="str">
        <f t="shared" si="17"/>
        <v>△</v>
      </c>
      <c r="AA40" s="362" t="str">
        <f t="shared" si="17"/>
        <v>△</v>
      </c>
      <c r="AB40" s="362" t="str">
        <f t="shared" si="17"/>
        <v>△</v>
      </c>
      <c r="AC40" s="362" t="str">
        <f t="shared" si="17"/>
        <v>△</v>
      </c>
      <c r="AD40" s="362" t="str">
        <f t="shared" si="17"/>
        <v>△</v>
      </c>
      <c r="AE40" s="362" t="str">
        <f t="shared" si="17"/>
        <v>△</v>
      </c>
      <c r="AF40" s="362" t="str">
        <f t="shared" si="17"/>
        <v>△</v>
      </c>
      <c r="AG40" s="362" t="str">
        <f t="shared" si="17"/>
        <v>△</v>
      </c>
      <c r="AH40" s="362" t="str">
        <f t="shared" si="17"/>
        <v>△</v>
      </c>
      <c r="AI40" s="362" t="str">
        <f t="shared" si="17"/>
        <v>△</v>
      </c>
      <c r="AJ40" s="362" t="str">
        <f t="shared" si="17"/>
        <v>△</v>
      </c>
      <c r="AK40" s="362" t="str">
        <f t="shared" si="17"/>
        <v>△</v>
      </c>
      <c r="AL40" s="362" t="str">
        <f t="shared" si="17"/>
        <v>△</v>
      </c>
      <c r="AM40" s="362" t="str">
        <f t="shared" si="17"/>
        <v>△</v>
      </c>
      <c r="AN40" s="362" t="str">
        <f t="shared" si="17"/>
        <v>△</v>
      </c>
      <c r="AO40" s="362" t="str">
        <f t="shared" si="17"/>
        <v>△</v>
      </c>
      <c r="AP40" s="362" t="str">
        <f t="shared" si="17"/>
        <v>△</v>
      </c>
      <c r="AQ40" s="362" t="str">
        <f t="shared" si="17"/>
        <v>△</v>
      </c>
      <c r="AR40" s="362" t="str">
        <f t="shared" si="17"/>
        <v>△</v>
      </c>
      <c r="AS40" s="362" t="str">
        <f t="shared" si="17"/>
        <v>△</v>
      </c>
      <c r="AT40" s="362" t="str">
        <f t="shared" si="17"/>
        <v>△</v>
      </c>
      <c r="AU40" s="362" t="str">
        <f t="shared" si="17"/>
        <v>△</v>
      </c>
      <c r="AV40" s="362" t="str">
        <f t="shared" si="17"/>
        <v>△</v>
      </c>
      <c r="AW40" s="362" t="str">
        <f t="shared" si="17"/>
        <v>△</v>
      </c>
      <c r="AX40" s="362" t="str">
        <f t="shared" si="17"/>
        <v>△</v>
      </c>
      <c r="AY40" s="363" t="str">
        <f t="shared" si="17"/>
        <v>△</v>
      </c>
      <c r="AZ40" s="314"/>
    </row>
    <row r="41" spans="1:52" s="315" customFormat="1" ht="16.5" customHeight="1" thickBot="1" x14ac:dyDescent="0.45">
      <c r="A41" s="554"/>
      <c r="B41" s="316" t="s">
        <v>388</v>
      </c>
      <c r="C41" s="317">
        <f>$P$6</f>
        <v>0</v>
      </c>
      <c r="D41" s="362" t="str">
        <f t="shared" ref="D41:AY41" si="18">IF(AND(D39&gt;=$B$40,D39&lt;=$C$40-0.5),"△","")</f>
        <v/>
      </c>
      <c r="E41" s="362" t="str">
        <f t="shared" si="18"/>
        <v/>
      </c>
      <c r="F41" s="362" t="str">
        <f t="shared" si="18"/>
        <v/>
      </c>
      <c r="G41" s="362" t="str">
        <f t="shared" si="18"/>
        <v/>
      </c>
      <c r="H41" s="362" t="str">
        <f t="shared" si="18"/>
        <v/>
      </c>
      <c r="I41" s="362" t="str">
        <f t="shared" si="18"/>
        <v/>
      </c>
      <c r="J41" s="362" t="str">
        <f t="shared" si="18"/>
        <v/>
      </c>
      <c r="K41" s="362" t="str">
        <f t="shared" si="18"/>
        <v/>
      </c>
      <c r="L41" s="362" t="str">
        <f t="shared" si="18"/>
        <v/>
      </c>
      <c r="M41" s="362" t="str">
        <f t="shared" si="18"/>
        <v/>
      </c>
      <c r="N41" s="362" t="str">
        <f t="shared" si="18"/>
        <v/>
      </c>
      <c r="O41" s="362" t="str">
        <f t="shared" si="18"/>
        <v/>
      </c>
      <c r="P41" s="362" t="str">
        <f t="shared" si="18"/>
        <v/>
      </c>
      <c r="Q41" s="362" t="str">
        <f t="shared" si="18"/>
        <v/>
      </c>
      <c r="R41" s="362" t="str">
        <f t="shared" si="18"/>
        <v/>
      </c>
      <c r="S41" s="362" t="str">
        <f t="shared" si="18"/>
        <v/>
      </c>
      <c r="T41" s="362" t="str">
        <f t="shared" si="18"/>
        <v/>
      </c>
      <c r="U41" s="362" t="str">
        <f t="shared" si="18"/>
        <v/>
      </c>
      <c r="V41" s="362" t="str">
        <f t="shared" si="18"/>
        <v/>
      </c>
      <c r="W41" s="362" t="str">
        <f t="shared" si="18"/>
        <v/>
      </c>
      <c r="X41" s="362" t="str">
        <f t="shared" si="18"/>
        <v/>
      </c>
      <c r="Y41" s="362" t="str">
        <f t="shared" si="18"/>
        <v/>
      </c>
      <c r="Z41" s="362" t="str">
        <f t="shared" si="18"/>
        <v/>
      </c>
      <c r="AA41" s="362" t="str">
        <f t="shared" si="18"/>
        <v/>
      </c>
      <c r="AB41" s="362" t="str">
        <f t="shared" si="18"/>
        <v/>
      </c>
      <c r="AC41" s="362" t="str">
        <f t="shared" si="18"/>
        <v/>
      </c>
      <c r="AD41" s="362" t="str">
        <f t="shared" si="18"/>
        <v/>
      </c>
      <c r="AE41" s="362" t="str">
        <f t="shared" si="18"/>
        <v/>
      </c>
      <c r="AF41" s="362" t="str">
        <f t="shared" si="18"/>
        <v/>
      </c>
      <c r="AG41" s="362" t="str">
        <f t="shared" si="18"/>
        <v/>
      </c>
      <c r="AH41" s="362" t="str">
        <f t="shared" si="18"/>
        <v/>
      </c>
      <c r="AI41" s="362" t="str">
        <f t="shared" si="18"/>
        <v/>
      </c>
      <c r="AJ41" s="362" t="str">
        <f t="shared" si="18"/>
        <v/>
      </c>
      <c r="AK41" s="362" t="str">
        <f t="shared" si="18"/>
        <v/>
      </c>
      <c r="AL41" s="362" t="str">
        <f t="shared" si="18"/>
        <v/>
      </c>
      <c r="AM41" s="362" t="str">
        <f t="shared" si="18"/>
        <v/>
      </c>
      <c r="AN41" s="362" t="str">
        <f t="shared" si="18"/>
        <v/>
      </c>
      <c r="AO41" s="362" t="str">
        <f t="shared" si="18"/>
        <v/>
      </c>
      <c r="AP41" s="362" t="str">
        <f t="shared" si="18"/>
        <v/>
      </c>
      <c r="AQ41" s="362" t="str">
        <f t="shared" si="18"/>
        <v/>
      </c>
      <c r="AR41" s="362" t="str">
        <f t="shared" si="18"/>
        <v/>
      </c>
      <c r="AS41" s="362" t="str">
        <f t="shared" si="18"/>
        <v/>
      </c>
      <c r="AT41" s="362" t="str">
        <f t="shared" si="18"/>
        <v/>
      </c>
      <c r="AU41" s="362" t="str">
        <f t="shared" si="18"/>
        <v/>
      </c>
      <c r="AV41" s="362" t="str">
        <f t="shared" si="18"/>
        <v/>
      </c>
      <c r="AW41" s="362" t="str">
        <f t="shared" si="18"/>
        <v/>
      </c>
      <c r="AX41" s="362" t="str">
        <f t="shared" si="18"/>
        <v/>
      </c>
      <c r="AY41" s="363" t="str">
        <f t="shared" si="18"/>
        <v/>
      </c>
      <c r="AZ41" s="314"/>
    </row>
    <row r="42" spans="1:52" s="315" customFormat="1" ht="16.5" customHeight="1" x14ac:dyDescent="0.4">
      <c r="A42" s="554"/>
      <c r="B42" s="560" t="s">
        <v>439</v>
      </c>
      <c r="C42" s="561"/>
      <c r="D42" s="364" t="str">
        <f t="shared" ref="D42:AY42" si="19">IF($B$40&gt;$C$40,D40,D41)</f>
        <v/>
      </c>
      <c r="E42" s="362" t="str">
        <f t="shared" si="19"/>
        <v/>
      </c>
      <c r="F42" s="362" t="str">
        <f t="shared" si="19"/>
        <v/>
      </c>
      <c r="G42" s="362" t="str">
        <f t="shared" si="19"/>
        <v/>
      </c>
      <c r="H42" s="362" t="str">
        <f t="shared" si="19"/>
        <v/>
      </c>
      <c r="I42" s="362" t="str">
        <f t="shared" si="19"/>
        <v/>
      </c>
      <c r="J42" s="362" t="str">
        <f t="shared" si="19"/>
        <v/>
      </c>
      <c r="K42" s="362" t="str">
        <f t="shared" si="19"/>
        <v/>
      </c>
      <c r="L42" s="362" t="str">
        <f t="shared" si="19"/>
        <v/>
      </c>
      <c r="M42" s="362" t="str">
        <f t="shared" si="19"/>
        <v/>
      </c>
      <c r="N42" s="362" t="str">
        <f t="shared" si="19"/>
        <v/>
      </c>
      <c r="O42" s="362" t="str">
        <f t="shared" si="19"/>
        <v/>
      </c>
      <c r="P42" s="362" t="str">
        <f t="shared" si="19"/>
        <v/>
      </c>
      <c r="Q42" s="362" t="str">
        <f t="shared" si="19"/>
        <v/>
      </c>
      <c r="R42" s="362" t="str">
        <f t="shared" si="19"/>
        <v/>
      </c>
      <c r="S42" s="362" t="str">
        <f t="shared" si="19"/>
        <v/>
      </c>
      <c r="T42" s="362" t="str">
        <f t="shared" si="19"/>
        <v/>
      </c>
      <c r="U42" s="362" t="str">
        <f t="shared" si="19"/>
        <v/>
      </c>
      <c r="V42" s="362" t="str">
        <f t="shared" si="19"/>
        <v/>
      </c>
      <c r="W42" s="362" t="str">
        <f t="shared" si="19"/>
        <v/>
      </c>
      <c r="X42" s="362" t="str">
        <f t="shared" si="19"/>
        <v/>
      </c>
      <c r="Y42" s="362" t="str">
        <f t="shared" si="19"/>
        <v/>
      </c>
      <c r="Z42" s="362" t="str">
        <f t="shared" si="19"/>
        <v/>
      </c>
      <c r="AA42" s="362" t="str">
        <f t="shared" si="19"/>
        <v/>
      </c>
      <c r="AB42" s="362" t="str">
        <f t="shared" si="19"/>
        <v/>
      </c>
      <c r="AC42" s="362" t="str">
        <f t="shared" si="19"/>
        <v/>
      </c>
      <c r="AD42" s="362" t="str">
        <f t="shared" si="19"/>
        <v/>
      </c>
      <c r="AE42" s="362" t="str">
        <f t="shared" si="19"/>
        <v/>
      </c>
      <c r="AF42" s="362" t="str">
        <f t="shared" si="19"/>
        <v/>
      </c>
      <c r="AG42" s="362" t="str">
        <f t="shared" si="19"/>
        <v/>
      </c>
      <c r="AH42" s="362" t="str">
        <f t="shared" si="19"/>
        <v/>
      </c>
      <c r="AI42" s="362" t="str">
        <f t="shared" si="19"/>
        <v/>
      </c>
      <c r="AJ42" s="362" t="str">
        <f t="shared" si="19"/>
        <v/>
      </c>
      <c r="AK42" s="362" t="str">
        <f t="shared" si="19"/>
        <v/>
      </c>
      <c r="AL42" s="362" t="str">
        <f t="shared" si="19"/>
        <v/>
      </c>
      <c r="AM42" s="362" t="str">
        <f t="shared" si="19"/>
        <v/>
      </c>
      <c r="AN42" s="362" t="str">
        <f t="shared" si="19"/>
        <v/>
      </c>
      <c r="AO42" s="362" t="str">
        <f t="shared" si="19"/>
        <v/>
      </c>
      <c r="AP42" s="362" t="str">
        <f t="shared" si="19"/>
        <v/>
      </c>
      <c r="AQ42" s="362" t="str">
        <f t="shared" si="19"/>
        <v/>
      </c>
      <c r="AR42" s="362" t="str">
        <f t="shared" si="19"/>
        <v/>
      </c>
      <c r="AS42" s="362" t="str">
        <f t="shared" si="19"/>
        <v/>
      </c>
      <c r="AT42" s="362" t="str">
        <f t="shared" si="19"/>
        <v/>
      </c>
      <c r="AU42" s="362" t="str">
        <f t="shared" si="19"/>
        <v/>
      </c>
      <c r="AV42" s="362" t="str">
        <f t="shared" si="19"/>
        <v/>
      </c>
      <c r="AW42" s="362" t="str">
        <f t="shared" si="19"/>
        <v/>
      </c>
      <c r="AX42" s="362" t="str">
        <f t="shared" si="19"/>
        <v/>
      </c>
      <c r="AY42" s="363" t="str">
        <f t="shared" si="19"/>
        <v/>
      </c>
      <c r="AZ42" s="314"/>
    </row>
    <row r="43" spans="1:52" s="315" customFormat="1" ht="16.5" customHeight="1" x14ac:dyDescent="0.4">
      <c r="A43" s="554"/>
      <c r="B43" s="556" t="s">
        <v>438</v>
      </c>
      <c r="C43" s="557"/>
      <c r="D43" s="373">
        <f>IF($A$31,('2-2　電力使用量入力シート'!$D$28),('2-2　電力使用量入力シート'!$D$12))</f>
        <v>0</v>
      </c>
      <c r="E43" s="374">
        <f>IF($A$31,('2-2　電力使用量入力シート'!$D$29),('2-2　電力使用量入力シート'!$E$12))</f>
        <v>0</v>
      </c>
      <c r="F43" s="374">
        <f>IF($A$31,('2-2　電力使用量入力シート'!$D$30),('2-2　電力使用量入力シート'!$F$12))</f>
        <v>0</v>
      </c>
      <c r="G43" s="374">
        <f>IF($A$31,('2-2　電力使用量入力シート'!$D$31),('2-2　電力使用量入力シート'!$G$12))</f>
        <v>0</v>
      </c>
      <c r="H43" s="374">
        <f>IF($A$31,('2-2　電力使用量入力シート'!$D$32),('2-2　電力使用量入力シート'!$H$12))</f>
        <v>0</v>
      </c>
      <c r="I43" s="374">
        <f>IF($A$31,('2-2　電力使用量入力シート'!$D$33),('2-2　電力使用量入力シート'!$I$12))</f>
        <v>0</v>
      </c>
      <c r="J43" s="374">
        <f>IF($A$31,('2-2　電力使用量入力シート'!$D$34),('2-2　電力使用量入力シート'!$J$12))</f>
        <v>0</v>
      </c>
      <c r="K43" s="374">
        <f>IF($A$31,('2-2　電力使用量入力シート'!$D$35),('2-2　電力使用量入力シート'!$K$12))</f>
        <v>0</v>
      </c>
      <c r="L43" s="374">
        <f>IF($A$31,('2-2　電力使用量入力シート'!$D$36),('2-2　電力使用量入力シート'!$L$12))</f>
        <v>0</v>
      </c>
      <c r="M43" s="374">
        <f>IF($A$31,('2-2　電力使用量入力シート'!$D$37),('2-2　電力使用量入力シート'!$M$12))</f>
        <v>0</v>
      </c>
      <c r="N43" s="374">
        <f>IF($A$31,('2-2　電力使用量入力シート'!$D$38),('2-2　電力使用量入力シート'!$N$12))</f>
        <v>0</v>
      </c>
      <c r="O43" s="374">
        <f>IF($A$31,('2-2　電力使用量入力シート'!$D$39),('2-2　電力使用量入力シート'!$O$12))</f>
        <v>0</v>
      </c>
      <c r="P43" s="374">
        <f>IF($A$31,('2-2　電力使用量入力シート'!$D$40),('2-2　電力使用量入力シート'!$P$12))</f>
        <v>0</v>
      </c>
      <c r="Q43" s="374">
        <f>IF($A$31,('2-2　電力使用量入力シート'!$D$41),('2-2　電力使用量入力シート'!$Q$12))</f>
        <v>0</v>
      </c>
      <c r="R43" s="374">
        <f>IF($A$31,('2-2　電力使用量入力シート'!$D$42),('2-2　電力使用量入力シート'!$R$12))</f>
        <v>0</v>
      </c>
      <c r="S43" s="374">
        <f>IF($A$31,('2-2　電力使用量入力シート'!$D$43),('2-2　電力使用量入力シート'!$S$12))</f>
        <v>0</v>
      </c>
      <c r="T43" s="374">
        <f>IF($A$31,('2-2　電力使用量入力シート'!$D$44),('2-2　電力使用量入力シート'!$T$12))</f>
        <v>0</v>
      </c>
      <c r="U43" s="374">
        <f>IF($A$31,('2-2　電力使用量入力シート'!$D$45),('2-2　電力使用量入力シート'!$U$12))</f>
        <v>0</v>
      </c>
      <c r="V43" s="374">
        <f>IF($A$31,('2-2　電力使用量入力シート'!$D$46),('2-2　電力使用量入力シート'!$V$12))</f>
        <v>0</v>
      </c>
      <c r="W43" s="374">
        <f>IF($A$31,('2-2　電力使用量入力シート'!$D$47),('2-2　電力使用量入力シート'!$W$12))</f>
        <v>0</v>
      </c>
      <c r="X43" s="374">
        <f>IF($A$31,('2-2　電力使用量入力シート'!$D$48),('2-2　電力使用量入力シート'!$X$12))</f>
        <v>0</v>
      </c>
      <c r="Y43" s="374">
        <f>IF($A$31,('2-2　電力使用量入力シート'!$D$49),('2-2　電力使用量入力シート'!$Y$12))</f>
        <v>0</v>
      </c>
      <c r="Z43" s="374">
        <f>IF($A$31,('2-2　電力使用量入力シート'!$D$50),('2-2　電力使用量入力シート'!$Z$12))</f>
        <v>0</v>
      </c>
      <c r="AA43" s="374">
        <f>IF($A$31,('2-2　電力使用量入力シート'!$D$51),('2-2　電力使用量入力シート'!$AA$12))</f>
        <v>0</v>
      </c>
      <c r="AB43" s="374">
        <f>IF($A$31,('2-2　電力使用量入力シート'!$D$52),('2-2　電力使用量入力シート'!$AB$12))</f>
        <v>0</v>
      </c>
      <c r="AC43" s="374">
        <f>IF($A$31,('2-2　電力使用量入力シート'!$D$53),('2-2　電力使用量入力シート'!$AC$12))</f>
        <v>0</v>
      </c>
      <c r="AD43" s="374">
        <f>IF($A$31,('2-2　電力使用量入力シート'!$D$54),('2-2　電力使用量入力シート'!$AD$12))</f>
        <v>0</v>
      </c>
      <c r="AE43" s="374">
        <f>IF($A$31,('2-2　電力使用量入力シート'!$D$55),('2-2　電力使用量入力シート'!$AE$12))</f>
        <v>0</v>
      </c>
      <c r="AF43" s="374">
        <f>IF($A$31,('2-2　電力使用量入力シート'!$D$56),('2-2　電力使用量入力シート'!$AF$12))</f>
        <v>0</v>
      </c>
      <c r="AG43" s="374">
        <f>IF($A$31,('2-2　電力使用量入力シート'!$D$57),('2-2　電力使用量入力シート'!$AG$12))</f>
        <v>0</v>
      </c>
      <c r="AH43" s="374">
        <f>IF($A$31,('2-2　電力使用量入力シート'!$D$58),('2-2　電力使用量入力シート'!$AH$12))</f>
        <v>0</v>
      </c>
      <c r="AI43" s="374">
        <f>IF($A$31,('2-2　電力使用量入力シート'!$D$59),('2-2　電力使用量入力シート'!$AI$12))</f>
        <v>0</v>
      </c>
      <c r="AJ43" s="374">
        <f>IF($A$31,('2-2　電力使用量入力シート'!$D$60),('2-2　電力使用量入力シート'!$AJ$12))</f>
        <v>0</v>
      </c>
      <c r="AK43" s="374">
        <f>IF($A$31,('2-2　電力使用量入力シート'!$D$61),('2-2　電力使用量入力シート'!$AK$12))</f>
        <v>0</v>
      </c>
      <c r="AL43" s="374">
        <f>IF($A$31,('2-2　電力使用量入力シート'!$D$62),('2-2　電力使用量入力シート'!$AL$12))</f>
        <v>0</v>
      </c>
      <c r="AM43" s="374">
        <f>IF($A$31,('2-2　電力使用量入力シート'!$D$63),('2-2　電力使用量入力シート'!$AM$12))</f>
        <v>0</v>
      </c>
      <c r="AN43" s="374">
        <f>IF($A$31,('2-2　電力使用量入力シート'!$D$64),('2-2　電力使用量入力シート'!$AN$12))</f>
        <v>0</v>
      </c>
      <c r="AO43" s="374">
        <f>IF($A$31,('2-2　電力使用量入力シート'!$D$65),('2-2　電力使用量入力シート'!$AO$12))</f>
        <v>0</v>
      </c>
      <c r="AP43" s="374">
        <f>IF($A$31,('2-2　電力使用量入力シート'!$D$66),('2-2　電力使用量入力シート'!$AP$12))</f>
        <v>0</v>
      </c>
      <c r="AQ43" s="374">
        <f>IF($A$31,('2-2　電力使用量入力シート'!$D$67),('2-2　電力使用量入力シート'!$AQ$12))</f>
        <v>0</v>
      </c>
      <c r="AR43" s="374">
        <f>IF($A$31,('2-2　電力使用量入力シート'!$D$68),('2-2　電力使用量入力シート'!$AR$12))</f>
        <v>0</v>
      </c>
      <c r="AS43" s="374">
        <f>IF($A$31,('2-2　電力使用量入力シート'!$D$69),('2-2　電力使用量入力シート'!$AS$12))</f>
        <v>0</v>
      </c>
      <c r="AT43" s="374">
        <f>IF($A$31,('2-2　電力使用量入力シート'!$D$70),('2-2　電力使用量入力シート'!$AT$12))</f>
        <v>0</v>
      </c>
      <c r="AU43" s="374">
        <f>IF($A$31,('2-2　電力使用量入力シート'!$D$71),('2-2　電力使用量入力シート'!$AU$12))</f>
        <v>0</v>
      </c>
      <c r="AV43" s="374">
        <f>IF($A$31,('2-2　電力使用量入力シート'!$D$72),('2-2　電力使用量入力シート'!$AV$12))</f>
        <v>0</v>
      </c>
      <c r="AW43" s="374">
        <f>IF($A$31,('2-2　電力使用量入力シート'!$D$73),('2-2　電力使用量入力シート'!$AW$12))</f>
        <v>0</v>
      </c>
      <c r="AX43" s="374">
        <f>IF($A$31,('2-2　電力使用量入力シート'!$D$74),('2-2　電力使用量入力シート'!$AX$12))</f>
        <v>0</v>
      </c>
      <c r="AY43" s="375">
        <f>IF($A$31,('2-2　電力使用量入力シート'!$D$75),('2-2　電力使用量入力シート'!$AY$12))</f>
        <v>0</v>
      </c>
      <c r="AZ43" s="314"/>
    </row>
    <row r="44" spans="1:52" s="315" customFormat="1" ht="16.5" customHeight="1" x14ac:dyDescent="0.4">
      <c r="A44" s="554"/>
      <c r="B44" s="556" t="s">
        <v>407</v>
      </c>
      <c r="C44" s="557"/>
      <c r="D44" s="368" t="str">
        <f>IF(D$42="","0",(2*D43/$C$41/$X$118)^2*0.5)</f>
        <v>0</v>
      </c>
      <c r="E44" s="369" t="str">
        <f t="shared" ref="E44:AY44" si="20">IF(E$42="","0",(2*E43/$C$41/$X$118)^2*0.5)</f>
        <v>0</v>
      </c>
      <c r="F44" s="369" t="str">
        <f t="shared" si="20"/>
        <v>0</v>
      </c>
      <c r="G44" s="369" t="str">
        <f t="shared" si="20"/>
        <v>0</v>
      </c>
      <c r="H44" s="369" t="str">
        <f t="shared" si="20"/>
        <v>0</v>
      </c>
      <c r="I44" s="369" t="str">
        <f t="shared" si="20"/>
        <v>0</v>
      </c>
      <c r="J44" s="369" t="str">
        <f t="shared" si="20"/>
        <v>0</v>
      </c>
      <c r="K44" s="369" t="str">
        <f t="shared" si="20"/>
        <v>0</v>
      </c>
      <c r="L44" s="369" t="str">
        <f t="shared" si="20"/>
        <v>0</v>
      </c>
      <c r="M44" s="369" t="str">
        <f t="shared" si="20"/>
        <v>0</v>
      </c>
      <c r="N44" s="369" t="str">
        <f t="shared" si="20"/>
        <v>0</v>
      </c>
      <c r="O44" s="369" t="str">
        <f t="shared" si="20"/>
        <v>0</v>
      </c>
      <c r="P44" s="369" t="str">
        <f t="shared" si="20"/>
        <v>0</v>
      </c>
      <c r="Q44" s="369" t="str">
        <f t="shared" si="20"/>
        <v>0</v>
      </c>
      <c r="R44" s="369" t="str">
        <f t="shared" si="20"/>
        <v>0</v>
      </c>
      <c r="S44" s="369" t="str">
        <f t="shared" si="20"/>
        <v>0</v>
      </c>
      <c r="T44" s="369" t="str">
        <f t="shared" si="20"/>
        <v>0</v>
      </c>
      <c r="U44" s="369" t="str">
        <f t="shared" si="20"/>
        <v>0</v>
      </c>
      <c r="V44" s="369" t="str">
        <f t="shared" si="20"/>
        <v>0</v>
      </c>
      <c r="W44" s="369" t="str">
        <f t="shared" si="20"/>
        <v>0</v>
      </c>
      <c r="X44" s="369" t="str">
        <f t="shared" si="20"/>
        <v>0</v>
      </c>
      <c r="Y44" s="369" t="str">
        <f t="shared" si="20"/>
        <v>0</v>
      </c>
      <c r="Z44" s="369" t="str">
        <f t="shared" si="20"/>
        <v>0</v>
      </c>
      <c r="AA44" s="369" t="str">
        <f t="shared" si="20"/>
        <v>0</v>
      </c>
      <c r="AB44" s="369" t="str">
        <f t="shared" si="20"/>
        <v>0</v>
      </c>
      <c r="AC44" s="369" t="str">
        <f t="shared" si="20"/>
        <v>0</v>
      </c>
      <c r="AD44" s="369" t="str">
        <f t="shared" si="20"/>
        <v>0</v>
      </c>
      <c r="AE44" s="369" t="str">
        <f t="shared" si="20"/>
        <v>0</v>
      </c>
      <c r="AF44" s="369" t="str">
        <f t="shared" si="20"/>
        <v>0</v>
      </c>
      <c r="AG44" s="369" t="str">
        <f t="shared" si="20"/>
        <v>0</v>
      </c>
      <c r="AH44" s="369" t="str">
        <f t="shared" si="20"/>
        <v>0</v>
      </c>
      <c r="AI44" s="369" t="str">
        <f t="shared" si="20"/>
        <v>0</v>
      </c>
      <c r="AJ44" s="369" t="str">
        <f t="shared" si="20"/>
        <v>0</v>
      </c>
      <c r="AK44" s="369" t="str">
        <f t="shared" si="20"/>
        <v>0</v>
      </c>
      <c r="AL44" s="369" t="str">
        <f t="shared" si="20"/>
        <v>0</v>
      </c>
      <c r="AM44" s="369" t="str">
        <f t="shared" si="20"/>
        <v>0</v>
      </c>
      <c r="AN44" s="369" t="str">
        <f t="shared" si="20"/>
        <v>0</v>
      </c>
      <c r="AO44" s="369" t="str">
        <f t="shared" si="20"/>
        <v>0</v>
      </c>
      <c r="AP44" s="369" t="str">
        <f t="shared" si="20"/>
        <v>0</v>
      </c>
      <c r="AQ44" s="369" t="str">
        <f t="shared" si="20"/>
        <v>0</v>
      </c>
      <c r="AR44" s="369" t="str">
        <f t="shared" si="20"/>
        <v>0</v>
      </c>
      <c r="AS44" s="369" t="str">
        <f t="shared" si="20"/>
        <v>0</v>
      </c>
      <c r="AT44" s="369" t="str">
        <f t="shared" si="20"/>
        <v>0</v>
      </c>
      <c r="AU44" s="369" t="str">
        <f t="shared" si="20"/>
        <v>0</v>
      </c>
      <c r="AV44" s="369" t="str">
        <f t="shared" si="20"/>
        <v>0</v>
      </c>
      <c r="AW44" s="369" t="str">
        <f t="shared" si="20"/>
        <v>0</v>
      </c>
      <c r="AX44" s="369" t="str">
        <f t="shared" si="20"/>
        <v>0</v>
      </c>
      <c r="AY44" s="369" t="str">
        <f t="shared" si="20"/>
        <v>0</v>
      </c>
      <c r="AZ44" s="314"/>
    </row>
    <row r="45" spans="1:52" s="315" customFormat="1" ht="16.5" customHeight="1" thickBot="1" x14ac:dyDescent="0.45">
      <c r="A45" s="555"/>
      <c r="B45" s="558" t="s">
        <v>408</v>
      </c>
      <c r="C45" s="559"/>
      <c r="D45" s="370" t="e">
        <f>IF(D$42="△","0",(2*D43/$C$41/$X$118)^2*0.5)</f>
        <v>#DIV/0!</v>
      </c>
      <c r="E45" s="371" t="e">
        <f t="shared" ref="E45:AY45" si="21">IF(E$42="△","0",(2*E43/$C$41/$X$118)^2*0.5)</f>
        <v>#DIV/0!</v>
      </c>
      <c r="F45" s="371" t="e">
        <f t="shared" si="21"/>
        <v>#DIV/0!</v>
      </c>
      <c r="G45" s="371" t="e">
        <f t="shared" si="21"/>
        <v>#DIV/0!</v>
      </c>
      <c r="H45" s="371" t="e">
        <f t="shared" si="21"/>
        <v>#DIV/0!</v>
      </c>
      <c r="I45" s="371" t="e">
        <f t="shared" si="21"/>
        <v>#DIV/0!</v>
      </c>
      <c r="J45" s="371" t="e">
        <f t="shared" si="21"/>
        <v>#DIV/0!</v>
      </c>
      <c r="K45" s="371" t="e">
        <f t="shared" si="21"/>
        <v>#DIV/0!</v>
      </c>
      <c r="L45" s="371" t="e">
        <f t="shared" si="21"/>
        <v>#DIV/0!</v>
      </c>
      <c r="M45" s="371" t="e">
        <f t="shared" si="21"/>
        <v>#DIV/0!</v>
      </c>
      <c r="N45" s="371" t="e">
        <f t="shared" si="21"/>
        <v>#DIV/0!</v>
      </c>
      <c r="O45" s="371" t="e">
        <f t="shared" si="21"/>
        <v>#DIV/0!</v>
      </c>
      <c r="P45" s="371" t="e">
        <f t="shared" si="21"/>
        <v>#DIV/0!</v>
      </c>
      <c r="Q45" s="371" t="e">
        <f t="shared" si="21"/>
        <v>#DIV/0!</v>
      </c>
      <c r="R45" s="371" t="e">
        <f t="shared" si="21"/>
        <v>#DIV/0!</v>
      </c>
      <c r="S45" s="371" t="e">
        <f t="shared" si="21"/>
        <v>#DIV/0!</v>
      </c>
      <c r="T45" s="371" t="e">
        <f t="shared" si="21"/>
        <v>#DIV/0!</v>
      </c>
      <c r="U45" s="371" t="e">
        <f t="shared" si="21"/>
        <v>#DIV/0!</v>
      </c>
      <c r="V45" s="371" t="e">
        <f t="shared" si="21"/>
        <v>#DIV/0!</v>
      </c>
      <c r="W45" s="371" t="e">
        <f t="shared" si="21"/>
        <v>#DIV/0!</v>
      </c>
      <c r="X45" s="371" t="e">
        <f t="shared" si="21"/>
        <v>#DIV/0!</v>
      </c>
      <c r="Y45" s="371" t="e">
        <f t="shared" si="21"/>
        <v>#DIV/0!</v>
      </c>
      <c r="Z45" s="371" t="e">
        <f t="shared" si="21"/>
        <v>#DIV/0!</v>
      </c>
      <c r="AA45" s="371" t="e">
        <f t="shared" si="21"/>
        <v>#DIV/0!</v>
      </c>
      <c r="AB45" s="371" t="e">
        <f t="shared" si="21"/>
        <v>#DIV/0!</v>
      </c>
      <c r="AC45" s="371" t="e">
        <f t="shared" si="21"/>
        <v>#DIV/0!</v>
      </c>
      <c r="AD45" s="371" t="e">
        <f t="shared" si="21"/>
        <v>#DIV/0!</v>
      </c>
      <c r="AE45" s="371" t="e">
        <f t="shared" si="21"/>
        <v>#DIV/0!</v>
      </c>
      <c r="AF45" s="371" t="e">
        <f t="shared" si="21"/>
        <v>#DIV/0!</v>
      </c>
      <c r="AG45" s="371" t="e">
        <f t="shared" si="21"/>
        <v>#DIV/0!</v>
      </c>
      <c r="AH45" s="371" t="e">
        <f t="shared" si="21"/>
        <v>#DIV/0!</v>
      </c>
      <c r="AI45" s="371" t="e">
        <f t="shared" si="21"/>
        <v>#DIV/0!</v>
      </c>
      <c r="AJ45" s="371" t="e">
        <f t="shared" si="21"/>
        <v>#DIV/0!</v>
      </c>
      <c r="AK45" s="371" t="e">
        <f t="shared" si="21"/>
        <v>#DIV/0!</v>
      </c>
      <c r="AL45" s="371" t="e">
        <f t="shared" si="21"/>
        <v>#DIV/0!</v>
      </c>
      <c r="AM45" s="371" t="e">
        <f t="shared" si="21"/>
        <v>#DIV/0!</v>
      </c>
      <c r="AN45" s="371" t="e">
        <f t="shared" si="21"/>
        <v>#DIV/0!</v>
      </c>
      <c r="AO45" s="371" t="e">
        <f t="shared" si="21"/>
        <v>#DIV/0!</v>
      </c>
      <c r="AP45" s="371" t="e">
        <f t="shared" si="21"/>
        <v>#DIV/0!</v>
      </c>
      <c r="AQ45" s="371" t="e">
        <f t="shared" si="21"/>
        <v>#DIV/0!</v>
      </c>
      <c r="AR45" s="371" t="e">
        <f t="shared" si="21"/>
        <v>#DIV/0!</v>
      </c>
      <c r="AS45" s="371" t="e">
        <f t="shared" si="21"/>
        <v>#DIV/0!</v>
      </c>
      <c r="AT45" s="371" t="e">
        <f t="shared" si="21"/>
        <v>#DIV/0!</v>
      </c>
      <c r="AU45" s="371" t="e">
        <f t="shared" si="21"/>
        <v>#DIV/0!</v>
      </c>
      <c r="AV45" s="371" t="e">
        <f t="shared" si="21"/>
        <v>#DIV/0!</v>
      </c>
      <c r="AW45" s="371" t="e">
        <f t="shared" si="21"/>
        <v>#DIV/0!</v>
      </c>
      <c r="AX45" s="371" t="e">
        <f t="shared" si="21"/>
        <v>#DIV/0!</v>
      </c>
      <c r="AY45" s="371" t="e">
        <f t="shared" si="21"/>
        <v>#DIV/0!</v>
      </c>
      <c r="AZ45" s="314"/>
    </row>
    <row r="46" spans="1:52" s="311" customFormat="1" ht="16.5" customHeight="1" x14ac:dyDescent="0.4">
      <c r="A46" s="553" t="s">
        <v>340</v>
      </c>
      <c r="B46" s="307" t="s">
        <v>132</v>
      </c>
      <c r="C46" s="327" t="s">
        <v>133</v>
      </c>
      <c r="D46" s="346">
        <v>0</v>
      </c>
      <c r="E46" s="309">
        <v>0.5</v>
      </c>
      <c r="F46" s="309">
        <v>1</v>
      </c>
      <c r="G46" s="309">
        <v>1.5</v>
      </c>
      <c r="H46" s="309">
        <v>2</v>
      </c>
      <c r="I46" s="309">
        <v>2.5</v>
      </c>
      <c r="J46" s="309">
        <v>3</v>
      </c>
      <c r="K46" s="309">
        <v>3.5</v>
      </c>
      <c r="L46" s="309">
        <v>4</v>
      </c>
      <c r="M46" s="309">
        <v>4.5</v>
      </c>
      <c r="N46" s="309">
        <v>5</v>
      </c>
      <c r="O46" s="309">
        <v>5.5</v>
      </c>
      <c r="P46" s="309">
        <v>6</v>
      </c>
      <c r="Q46" s="309">
        <v>6.5</v>
      </c>
      <c r="R46" s="309">
        <v>7</v>
      </c>
      <c r="S46" s="309">
        <v>7.5</v>
      </c>
      <c r="T46" s="309">
        <v>8</v>
      </c>
      <c r="U46" s="309">
        <v>8.5</v>
      </c>
      <c r="V46" s="309">
        <v>9</v>
      </c>
      <c r="W46" s="309">
        <v>9.5</v>
      </c>
      <c r="X46" s="309">
        <v>10</v>
      </c>
      <c r="Y46" s="309">
        <v>10.5</v>
      </c>
      <c r="Z46" s="309">
        <v>11</v>
      </c>
      <c r="AA46" s="309">
        <v>11.5</v>
      </c>
      <c r="AB46" s="309">
        <v>12</v>
      </c>
      <c r="AC46" s="309">
        <v>12.5</v>
      </c>
      <c r="AD46" s="309">
        <v>13</v>
      </c>
      <c r="AE46" s="309">
        <v>13.5</v>
      </c>
      <c r="AF46" s="309">
        <v>14</v>
      </c>
      <c r="AG46" s="309">
        <v>14.5</v>
      </c>
      <c r="AH46" s="309">
        <v>15</v>
      </c>
      <c r="AI46" s="309">
        <v>15.5</v>
      </c>
      <c r="AJ46" s="309">
        <v>16</v>
      </c>
      <c r="AK46" s="309">
        <v>16.5</v>
      </c>
      <c r="AL46" s="309">
        <v>17</v>
      </c>
      <c r="AM46" s="309">
        <v>17.5</v>
      </c>
      <c r="AN46" s="309">
        <v>18</v>
      </c>
      <c r="AO46" s="309">
        <v>18.5</v>
      </c>
      <c r="AP46" s="309">
        <v>19</v>
      </c>
      <c r="AQ46" s="309">
        <v>19.5</v>
      </c>
      <c r="AR46" s="309">
        <v>20</v>
      </c>
      <c r="AS46" s="309">
        <v>20.5</v>
      </c>
      <c r="AT46" s="309">
        <v>21</v>
      </c>
      <c r="AU46" s="309">
        <v>21.5</v>
      </c>
      <c r="AV46" s="309">
        <v>22</v>
      </c>
      <c r="AW46" s="309">
        <v>22.5</v>
      </c>
      <c r="AX46" s="309">
        <v>23</v>
      </c>
      <c r="AY46" s="310">
        <v>23.5</v>
      </c>
      <c r="AZ46" s="318"/>
    </row>
    <row r="47" spans="1:52" s="315" customFormat="1" ht="16.5" customHeight="1" thickBot="1" x14ac:dyDescent="0.45">
      <c r="A47" s="554"/>
      <c r="B47" s="347">
        <f>$C$11</f>
        <v>0</v>
      </c>
      <c r="C47" s="348">
        <f>$D$11</f>
        <v>0</v>
      </c>
      <c r="D47" s="364" t="str">
        <f t="shared" ref="D47:AY47" si="22">IF(D46&lt;$C$47,"△",IF(D46&gt;$B$47-0.5,"△",""))</f>
        <v>△</v>
      </c>
      <c r="E47" s="362" t="str">
        <f t="shared" si="22"/>
        <v>△</v>
      </c>
      <c r="F47" s="362" t="str">
        <f t="shared" si="22"/>
        <v>△</v>
      </c>
      <c r="G47" s="362" t="str">
        <f t="shared" si="22"/>
        <v>△</v>
      </c>
      <c r="H47" s="362" t="str">
        <f t="shared" si="22"/>
        <v>△</v>
      </c>
      <c r="I47" s="362" t="str">
        <f t="shared" si="22"/>
        <v>△</v>
      </c>
      <c r="J47" s="362" t="str">
        <f t="shared" si="22"/>
        <v>△</v>
      </c>
      <c r="K47" s="362" t="str">
        <f t="shared" si="22"/>
        <v>△</v>
      </c>
      <c r="L47" s="362" t="str">
        <f t="shared" si="22"/>
        <v>△</v>
      </c>
      <c r="M47" s="362" t="str">
        <f t="shared" si="22"/>
        <v>△</v>
      </c>
      <c r="N47" s="362" t="str">
        <f t="shared" si="22"/>
        <v>△</v>
      </c>
      <c r="O47" s="362" t="str">
        <f t="shared" si="22"/>
        <v>△</v>
      </c>
      <c r="P47" s="362" t="str">
        <f t="shared" si="22"/>
        <v>△</v>
      </c>
      <c r="Q47" s="362" t="str">
        <f t="shared" si="22"/>
        <v>△</v>
      </c>
      <c r="R47" s="362" t="str">
        <f t="shared" si="22"/>
        <v>△</v>
      </c>
      <c r="S47" s="362" t="str">
        <f t="shared" si="22"/>
        <v>△</v>
      </c>
      <c r="T47" s="362" t="str">
        <f t="shared" si="22"/>
        <v>△</v>
      </c>
      <c r="U47" s="362" t="str">
        <f t="shared" si="22"/>
        <v>△</v>
      </c>
      <c r="V47" s="362" t="str">
        <f t="shared" si="22"/>
        <v>△</v>
      </c>
      <c r="W47" s="362" t="str">
        <f t="shared" si="22"/>
        <v>△</v>
      </c>
      <c r="X47" s="362" t="str">
        <f t="shared" si="22"/>
        <v>△</v>
      </c>
      <c r="Y47" s="362" t="str">
        <f t="shared" si="22"/>
        <v>△</v>
      </c>
      <c r="Z47" s="362" t="str">
        <f t="shared" si="22"/>
        <v>△</v>
      </c>
      <c r="AA47" s="362" t="str">
        <f t="shared" si="22"/>
        <v>△</v>
      </c>
      <c r="AB47" s="362" t="str">
        <f t="shared" si="22"/>
        <v>△</v>
      </c>
      <c r="AC47" s="362" t="str">
        <f t="shared" si="22"/>
        <v>△</v>
      </c>
      <c r="AD47" s="362" t="str">
        <f t="shared" si="22"/>
        <v>△</v>
      </c>
      <c r="AE47" s="362" t="str">
        <f t="shared" si="22"/>
        <v>△</v>
      </c>
      <c r="AF47" s="362" t="str">
        <f t="shared" si="22"/>
        <v>△</v>
      </c>
      <c r="AG47" s="362" t="str">
        <f t="shared" si="22"/>
        <v>△</v>
      </c>
      <c r="AH47" s="362" t="str">
        <f t="shared" si="22"/>
        <v>△</v>
      </c>
      <c r="AI47" s="362" t="str">
        <f t="shared" si="22"/>
        <v>△</v>
      </c>
      <c r="AJ47" s="362" t="str">
        <f t="shared" si="22"/>
        <v>△</v>
      </c>
      <c r="AK47" s="362" t="str">
        <f t="shared" si="22"/>
        <v>△</v>
      </c>
      <c r="AL47" s="362" t="str">
        <f t="shared" si="22"/>
        <v>△</v>
      </c>
      <c r="AM47" s="362" t="str">
        <f t="shared" si="22"/>
        <v>△</v>
      </c>
      <c r="AN47" s="362" t="str">
        <f t="shared" si="22"/>
        <v>△</v>
      </c>
      <c r="AO47" s="362" t="str">
        <f t="shared" si="22"/>
        <v>△</v>
      </c>
      <c r="AP47" s="362" t="str">
        <f t="shared" si="22"/>
        <v>△</v>
      </c>
      <c r="AQ47" s="362" t="str">
        <f t="shared" si="22"/>
        <v>△</v>
      </c>
      <c r="AR47" s="362" t="str">
        <f t="shared" si="22"/>
        <v>△</v>
      </c>
      <c r="AS47" s="362" t="str">
        <f t="shared" si="22"/>
        <v>△</v>
      </c>
      <c r="AT47" s="362" t="str">
        <f t="shared" si="22"/>
        <v>△</v>
      </c>
      <c r="AU47" s="362" t="str">
        <f t="shared" si="22"/>
        <v>△</v>
      </c>
      <c r="AV47" s="362" t="str">
        <f t="shared" si="22"/>
        <v>△</v>
      </c>
      <c r="AW47" s="362" t="str">
        <f t="shared" si="22"/>
        <v>△</v>
      </c>
      <c r="AX47" s="362" t="str">
        <f t="shared" si="22"/>
        <v>△</v>
      </c>
      <c r="AY47" s="363" t="str">
        <f t="shared" si="22"/>
        <v>△</v>
      </c>
      <c r="AZ47" s="314"/>
    </row>
    <row r="48" spans="1:52" s="315" customFormat="1" ht="16.5" customHeight="1" thickBot="1" x14ac:dyDescent="0.45">
      <c r="A48" s="554"/>
      <c r="B48" s="316" t="s">
        <v>388</v>
      </c>
      <c r="C48" s="317">
        <f>$Q$6</f>
        <v>0</v>
      </c>
      <c r="D48" s="362" t="str">
        <f t="shared" ref="D48:AY48" si="23">IF(AND(D46&gt;=$B$47,D46&lt;=$C$47-0.5),"△","")</f>
        <v/>
      </c>
      <c r="E48" s="362" t="str">
        <f t="shared" si="23"/>
        <v/>
      </c>
      <c r="F48" s="362" t="str">
        <f t="shared" si="23"/>
        <v/>
      </c>
      <c r="G48" s="362" t="str">
        <f t="shared" si="23"/>
        <v/>
      </c>
      <c r="H48" s="362" t="str">
        <f t="shared" si="23"/>
        <v/>
      </c>
      <c r="I48" s="362" t="str">
        <f t="shared" si="23"/>
        <v/>
      </c>
      <c r="J48" s="362" t="str">
        <f t="shared" si="23"/>
        <v/>
      </c>
      <c r="K48" s="362" t="str">
        <f t="shared" si="23"/>
        <v/>
      </c>
      <c r="L48" s="362" t="str">
        <f t="shared" si="23"/>
        <v/>
      </c>
      <c r="M48" s="362" t="str">
        <f t="shared" si="23"/>
        <v/>
      </c>
      <c r="N48" s="362" t="str">
        <f t="shared" si="23"/>
        <v/>
      </c>
      <c r="O48" s="362" t="str">
        <f t="shared" si="23"/>
        <v/>
      </c>
      <c r="P48" s="362" t="str">
        <f t="shared" si="23"/>
        <v/>
      </c>
      <c r="Q48" s="362" t="str">
        <f t="shared" si="23"/>
        <v/>
      </c>
      <c r="R48" s="362" t="str">
        <f t="shared" si="23"/>
        <v/>
      </c>
      <c r="S48" s="362" t="str">
        <f t="shared" si="23"/>
        <v/>
      </c>
      <c r="T48" s="362" t="str">
        <f t="shared" si="23"/>
        <v/>
      </c>
      <c r="U48" s="362" t="str">
        <f t="shared" si="23"/>
        <v/>
      </c>
      <c r="V48" s="362" t="str">
        <f t="shared" si="23"/>
        <v/>
      </c>
      <c r="W48" s="362" t="str">
        <f t="shared" si="23"/>
        <v/>
      </c>
      <c r="X48" s="362" t="str">
        <f t="shared" si="23"/>
        <v/>
      </c>
      <c r="Y48" s="362" t="str">
        <f t="shared" si="23"/>
        <v/>
      </c>
      <c r="Z48" s="362" t="str">
        <f t="shared" si="23"/>
        <v/>
      </c>
      <c r="AA48" s="362" t="str">
        <f t="shared" si="23"/>
        <v/>
      </c>
      <c r="AB48" s="362" t="str">
        <f t="shared" si="23"/>
        <v/>
      </c>
      <c r="AC48" s="362" t="str">
        <f t="shared" si="23"/>
        <v/>
      </c>
      <c r="AD48" s="362" t="str">
        <f t="shared" si="23"/>
        <v/>
      </c>
      <c r="AE48" s="362" t="str">
        <f t="shared" si="23"/>
        <v/>
      </c>
      <c r="AF48" s="362" t="str">
        <f t="shared" si="23"/>
        <v/>
      </c>
      <c r="AG48" s="362" t="str">
        <f t="shared" si="23"/>
        <v/>
      </c>
      <c r="AH48" s="362" t="str">
        <f t="shared" si="23"/>
        <v/>
      </c>
      <c r="AI48" s="362" t="str">
        <f t="shared" si="23"/>
        <v/>
      </c>
      <c r="AJ48" s="362" t="str">
        <f t="shared" si="23"/>
        <v/>
      </c>
      <c r="AK48" s="362" t="str">
        <f t="shared" si="23"/>
        <v/>
      </c>
      <c r="AL48" s="362" t="str">
        <f t="shared" si="23"/>
        <v/>
      </c>
      <c r="AM48" s="362" t="str">
        <f t="shared" si="23"/>
        <v/>
      </c>
      <c r="AN48" s="362" t="str">
        <f t="shared" si="23"/>
        <v/>
      </c>
      <c r="AO48" s="362" t="str">
        <f t="shared" si="23"/>
        <v/>
      </c>
      <c r="AP48" s="362" t="str">
        <f t="shared" si="23"/>
        <v/>
      </c>
      <c r="AQ48" s="362" t="str">
        <f t="shared" si="23"/>
        <v/>
      </c>
      <c r="AR48" s="362" t="str">
        <f t="shared" si="23"/>
        <v/>
      </c>
      <c r="AS48" s="362" t="str">
        <f t="shared" si="23"/>
        <v/>
      </c>
      <c r="AT48" s="362" t="str">
        <f t="shared" si="23"/>
        <v/>
      </c>
      <c r="AU48" s="362" t="str">
        <f t="shared" si="23"/>
        <v/>
      </c>
      <c r="AV48" s="362" t="str">
        <f t="shared" si="23"/>
        <v/>
      </c>
      <c r="AW48" s="362" t="str">
        <f t="shared" si="23"/>
        <v/>
      </c>
      <c r="AX48" s="362" t="str">
        <f t="shared" si="23"/>
        <v/>
      </c>
      <c r="AY48" s="363" t="str">
        <f t="shared" si="23"/>
        <v/>
      </c>
      <c r="AZ48" s="314"/>
    </row>
    <row r="49" spans="1:52" s="315" customFormat="1" ht="16.5" customHeight="1" x14ac:dyDescent="0.4">
      <c r="A49" s="554"/>
      <c r="B49" s="560" t="s">
        <v>439</v>
      </c>
      <c r="C49" s="561"/>
      <c r="D49" s="364" t="str">
        <f t="shared" ref="D49:AY49" si="24">IF($B$47&gt;$C$47,D47,D48)</f>
        <v/>
      </c>
      <c r="E49" s="362" t="str">
        <f t="shared" si="24"/>
        <v/>
      </c>
      <c r="F49" s="362" t="str">
        <f t="shared" si="24"/>
        <v/>
      </c>
      <c r="G49" s="362" t="str">
        <f t="shared" si="24"/>
        <v/>
      </c>
      <c r="H49" s="362" t="str">
        <f t="shared" si="24"/>
        <v/>
      </c>
      <c r="I49" s="362" t="str">
        <f t="shared" si="24"/>
        <v/>
      </c>
      <c r="J49" s="362" t="str">
        <f t="shared" si="24"/>
        <v/>
      </c>
      <c r="K49" s="362" t="str">
        <f t="shared" si="24"/>
        <v/>
      </c>
      <c r="L49" s="362" t="str">
        <f t="shared" si="24"/>
        <v/>
      </c>
      <c r="M49" s="362" t="str">
        <f t="shared" si="24"/>
        <v/>
      </c>
      <c r="N49" s="362" t="str">
        <f t="shared" si="24"/>
        <v/>
      </c>
      <c r="O49" s="362" t="str">
        <f t="shared" si="24"/>
        <v/>
      </c>
      <c r="P49" s="362" t="str">
        <f t="shared" si="24"/>
        <v/>
      </c>
      <c r="Q49" s="362" t="str">
        <f t="shared" si="24"/>
        <v/>
      </c>
      <c r="R49" s="362" t="str">
        <f t="shared" si="24"/>
        <v/>
      </c>
      <c r="S49" s="362" t="str">
        <f t="shared" si="24"/>
        <v/>
      </c>
      <c r="T49" s="362" t="str">
        <f t="shared" si="24"/>
        <v/>
      </c>
      <c r="U49" s="362" t="str">
        <f t="shared" si="24"/>
        <v/>
      </c>
      <c r="V49" s="362" t="str">
        <f t="shared" si="24"/>
        <v/>
      </c>
      <c r="W49" s="362" t="str">
        <f t="shared" si="24"/>
        <v/>
      </c>
      <c r="X49" s="362" t="str">
        <f t="shared" si="24"/>
        <v/>
      </c>
      <c r="Y49" s="362" t="str">
        <f t="shared" si="24"/>
        <v/>
      </c>
      <c r="Z49" s="362" t="str">
        <f t="shared" si="24"/>
        <v/>
      </c>
      <c r="AA49" s="362" t="str">
        <f t="shared" si="24"/>
        <v/>
      </c>
      <c r="AB49" s="362" t="str">
        <f t="shared" si="24"/>
        <v/>
      </c>
      <c r="AC49" s="362" t="str">
        <f t="shared" si="24"/>
        <v/>
      </c>
      <c r="AD49" s="362" t="str">
        <f t="shared" si="24"/>
        <v/>
      </c>
      <c r="AE49" s="362" t="str">
        <f t="shared" si="24"/>
        <v/>
      </c>
      <c r="AF49" s="362" t="str">
        <f t="shared" si="24"/>
        <v/>
      </c>
      <c r="AG49" s="362" t="str">
        <f t="shared" si="24"/>
        <v/>
      </c>
      <c r="AH49" s="362" t="str">
        <f t="shared" si="24"/>
        <v/>
      </c>
      <c r="AI49" s="362" t="str">
        <f t="shared" si="24"/>
        <v/>
      </c>
      <c r="AJ49" s="362" t="str">
        <f t="shared" si="24"/>
        <v/>
      </c>
      <c r="AK49" s="362" t="str">
        <f t="shared" si="24"/>
        <v/>
      </c>
      <c r="AL49" s="362" t="str">
        <f t="shared" si="24"/>
        <v/>
      </c>
      <c r="AM49" s="362" t="str">
        <f t="shared" si="24"/>
        <v/>
      </c>
      <c r="AN49" s="362" t="str">
        <f t="shared" si="24"/>
        <v/>
      </c>
      <c r="AO49" s="362" t="str">
        <f t="shared" si="24"/>
        <v/>
      </c>
      <c r="AP49" s="362" t="str">
        <f t="shared" si="24"/>
        <v/>
      </c>
      <c r="AQ49" s="362" t="str">
        <f t="shared" si="24"/>
        <v/>
      </c>
      <c r="AR49" s="362" t="str">
        <f t="shared" si="24"/>
        <v/>
      </c>
      <c r="AS49" s="362" t="str">
        <f t="shared" si="24"/>
        <v/>
      </c>
      <c r="AT49" s="362" t="str">
        <f t="shared" si="24"/>
        <v/>
      </c>
      <c r="AU49" s="362" t="str">
        <f t="shared" si="24"/>
        <v/>
      </c>
      <c r="AV49" s="362" t="str">
        <f t="shared" si="24"/>
        <v/>
      </c>
      <c r="AW49" s="362" t="str">
        <f t="shared" si="24"/>
        <v/>
      </c>
      <c r="AX49" s="362" t="str">
        <f t="shared" si="24"/>
        <v/>
      </c>
      <c r="AY49" s="363" t="str">
        <f t="shared" si="24"/>
        <v/>
      </c>
      <c r="AZ49" s="314"/>
    </row>
    <row r="50" spans="1:52" s="315" customFormat="1" ht="16.5" customHeight="1" x14ac:dyDescent="0.4">
      <c r="A50" s="554"/>
      <c r="B50" s="556" t="s">
        <v>438</v>
      </c>
      <c r="C50" s="557"/>
      <c r="D50" s="373">
        <f>IF($A$31,('2-2　電力使用量入力シート'!$E$28),('2-2　電力使用量入力シート'!$D$13))</f>
        <v>0</v>
      </c>
      <c r="E50" s="374">
        <f>IF($A$31,('2-2　電力使用量入力シート'!$E$29),('2-2　電力使用量入力シート'!$E$13))</f>
        <v>0</v>
      </c>
      <c r="F50" s="374">
        <f>IF($A$31,('2-2　電力使用量入力シート'!$E$30),('2-2　電力使用量入力シート'!$F$13))</f>
        <v>0</v>
      </c>
      <c r="G50" s="374">
        <f>IF($A$31,('2-2　電力使用量入力シート'!$E$31),('2-2　電力使用量入力シート'!$G$13))</f>
        <v>0</v>
      </c>
      <c r="H50" s="374">
        <f>IF($A$31,('2-2　電力使用量入力シート'!$E$32),('2-2　電力使用量入力シート'!$H$13))</f>
        <v>0</v>
      </c>
      <c r="I50" s="374">
        <f>IF($A$31,('2-2　電力使用量入力シート'!$E$33),('2-2　電力使用量入力シート'!$I$13))</f>
        <v>0</v>
      </c>
      <c r="J50" s="374">
        <f>IF($A$31,('2-2　電力使用量入力シート'!$E$34),('2-2　電力使用量入力シート'!$J$13))</f>
        <v>0</v>
      </c>
      <c r="K50" s="374">
        <f>IF($A$31,('2-2　電力使用量入力シート'!$E$35),('2-2　電力使用量入力シート'!$K$13))</f>
        <v>0</v>
      </c>
      <c r="L50" s="374">
        <f>IF($A$31,('2-2　電力使用量入力シート'!$E$36),('2-2　電力使用量入力シート'!$L$13))</f>
        <v>0</v>
      </c>
      <c r="M50" s="374">
        <f>IF($A$31,('2-2　電力使用量入力シート'!$E$37),('2-2　電力使用量入力シート'!$M$13))</f>
        <v>0</v>
      </c>
      <c r="N50" s="374">
        <f>IF($A$31,('2-2　電力使用量入力シート'!$E$38),('2-2　電力使用量入力シート'!$N$13))</f>
        <v>0</v>
      </c>
      <c r="O50" s="374">
        <f>IF($A$31,('2-2　電力使用量入力シート'!$E$39),('2-2　電力使用量入力シート'!$O$13))</f>
        <v>0</v>
      </c>
      <c r="P50" s="374">
        <f>IF($A$31,('2-2　電力使用量入力シート'!$E$40),('2-2　電力使用量入力シート'!$P$13))</f>
        <v>0</v>
      </c>
      <c r="Q50" s="374">
        <f>IF($A$31,('2-2　電力使用量入力シート'!$E$41),('2-2　電力使用量入力シート'!$Q$13))</f>
        <v>0</v>
      </c>
      <c r="R50" s="374">
        <f>IF($A$31,('2-2　電力使用量入力シート'!$E$42),('2-2　電力使用量入力シート'!$R$13))</f>
        <v>0</v>
      </c>
      <c r="S50" s="374">
        <f>IF($A$31,('2-2　電力使用量入力シート'!$E$43),('2-2　電力使用量入力シート'!$S$13))</f>
        <v>0</v>
      </c>
      <c r="T50" s="374">
        <f>IF($A$31,('2-2　電力使用量入力シート'!$E$44),('2-2　電力使用量入力シート'!$T$13))</f>
        <v>0</v>
      </c>
      <c r="U50" s="374">
        <f>IF($A$31,('2-2　電力使用量入力シート'!$E$45),('2-2　電力使用量入力シート'!$U$13))</f>
        <v>0</v>
      </c>
      <c r="V50" s="374">
        <f>IF($A$31,('2-2　電力使用量入力シート'!$E$46),('2-2　電力使用量入力シート'!$V$13))</f>
        <v>0</v>
      </c>
      <c r="W50" s="374">
        <f>IF($A$31,('2-2　電力使用量入力シート'!$E$47),('2-2　電力使用量入力シート'!$W$13))</f>
        <v>0</v>
      </c>
      <c r="X50" s="374">
        <f>IF($A$31,('2-2　電力使用量入力シート'!$E$48),('2-2　電力使用量入力シート'!$X$13))</f>
        <v>0</v>
      </c>
      <c r="Y50" s="374">
        <f>IF($A$31,('2-2　電力使用量入力シート'!$E$49),('2-2　電力使用量入力シート'!$Y$13))</f>
        <v>0</v>
      </c>
      <c r="Z50" s="374">
        <f>IF($A$31,('2-2　電力使用量入力シート'!$E$50),('2-2　電力使用量入力シート'!$Z$13))</f>
        <v>0</v>
      </c>
      <c r="AA50" s="374">
        <f>IF($A$31,('2-2　電力使用量入力シート'!$E$51),('2-2　電力使用量入力シート'!$AA$13))</f>
        <v>0</v>
      </c>
      <c r="AB50" s="374">
        <f>IF($A$31,('2-2　電力使用量入力シート'!$E$52),('2-2　電力使用量入力シート'!$AB$13))</f>
        <v>0</v>
      </c>
      <c r="AC50" s="374">
        <f>IF($A$31,('2-2　電力使用量入力シート'!$E$53),('2-2　電力使用量入力シート'!$AC$13))</f>
        <v>0</v>
      </c>
      <c r="AD50" s="374">
        <f>IF($A$31,('2-2　電力使用量入力シート'!$E$54),('2-2　電力使用量入力シート'!$AD$13))</f>
        <v>0</v>
      </c>
      <c r="AE50" s="374">
        <f>IF($A$31,('2-2　電力使用量入力シート'!$E$55),('2-2　電力使用量入力シート'!$AE$13))</f>
        <v>0</v>
      </c>
      <c r="AF50" s="374">
        <f>IF($A$31,('2-2　電力使用量入力シート'!$E$56),('2-2　電力使用量入力シート'!$AF$13))</f>
        <v>0</v>
      </c>
      <c r="AG50" s="374">
        <f>IF($A$31,('2-2　電力使用量入力シート'!$E$57),('2-2　電力使用量入力シート'!$AG$13))</f>
        <v>0</v>
      </c>
      <c r="AH50" s="374">
        <f>IF($A$31,('2-2　電力使用量入力シート'!$E$58),('2-2　電力使用量入力シート'!$AH$13))</f>
        <v>0</v>
      </c>
      <c r="AI50" s="374">
        <f>IF($A$31,('2-2　電力使用量入力シート'!$E$59),('2-2　電力使用量入力シート'!$AI$13))</f>
        <v>0</v>
      </c>
      <c r="AJ50" s="374">
        <f>IF($A$31,('2-2　電力使用量入力シート'!$E$60),('2-2　電力使用量入力シート'!$AJ$13))</f>
        <v>0</v>
      </c>
      <c r="AK50" s="374">
        <f>IF($A$31,('2-2　電力使用量入力シート'!$E$61),('2-2　電力使用量入力シート'!$AK$13))</f>
        <v>0</v>
      </c>
      <c r="AL50" s="374">
        <f>IF($A$31,('2-2　電力使用量入力シート'!$E$62),('2-2　電力使用量入力シート'!$AL$13))</f>
        <v>0</v>
      </c>
      <c r="AM50" s="374">
        <f>IF($A$31,('2-2　電力使用量入力シート'!$E$63),('2-2　電力使用量入力シート'!$AM$13))</f>
        <v>0</v>
      </c>
      <c r="AN50" s="374">
        <f>IF($A$31,('2-2　電力使用量入力シート'!$E$64),('2-2　電力使用量入力シート'!$AN$13))</f>
        <v>0</v>
      </c>
      <c r="AO50" s="374">
        <f>IF($A$31,('2-2　電力使用量入力シート'!$E$65),('2-2　電力使用量入力シート'!$AO$13))</f>
        <v>0</v>
      </c>
      <c r="AP50" s="374">
        <f>IF($A$31,('2-2　電力使用量入力シート'!$E$66),('2-2　電力使用量入力シート'!$AP$13))</f>
        <v>0</v>
      </c>
      <c r="AQ50" s="374">
        <f>IF($A$31,('2-2　電力使用量入力シート'!$E$67),('2-2　電力使用量入力シート'!$AQ$13))</f>
        <v>0</v>
      </c>
      <c r="AR50" s="374">
        <f>IF($A$31,('2-2　電力使用量入力シート'!$E$68),('2-2　電力使用量入力シート'!$AR$13))</f>
        <v>0</v>
      </c>
      <c r="AS50" s="374">
        <f>IF($A$31,('2-2　電力使用量入力シート'!$E$69),('2-2　電力使用量入力シート'!$AS$13))</f>
        <v>0</v>
      </c>
      <c r="AT50" s="374">
        <f>IF($A$31,('2-2　電力使用量入力シート'!$E$70),('2-2　電力使用量入力シート'!$AT$13))</f>
        <v>0</v>
      </c>
      <c r="AU50" s="374">
        <f>IF($A$31,('2-2　電力使用量入力シート'!$E$71),('2-2　電力使用量入力シート'!$AU$13))</f>
        <v>0</v>
      </c>
      <c r="AV50" s="374">
        <f>IF($A$31,('2-2　電力使用量入力シート'!$E$72),('2-2　電力使用量入力シート'!$AV$13))</f>
        <v>0</v>
      </c>
      <c r="AW50" s="374">
        <f>IF($A$31,('2-2　電力使用量入力シート'!$E$73),('2-2　電力使用量入力シート'!$AW$13))</f>
        <v>0</v>
      </c>
      <c r="AX50" s="374">
        <f>IF($A$31,('2-2　電力使用量入力シート'!$E$74),('2-2　電力使用量入力シート'!$AX$13))</f>
        <v>0</v>
      </c>
      <c r="AY50" s="375">
        <f>IF($A$31,('2-2　電力使用量入力シート'!$E$75),('2-2　電力使用量入力シート'!$AY$13))</f>
        <v>0</v>
      </c>
      <c r="AZ50" s="314"/>
    </row>
    <row r="51" spans="1:52" s="315" customFormat="1" ht="16.5" customHeight="1" x14ac:dyDescent="0.4">
      <c r="A51" s="554"/>
      <c r="B51" s="556" t="s">
        <v>407</v>
      </c>
      <c r="C51" s="557"/>
      <c r="D51" s="368" t="str">
        <f>IF(D$49="","0",(2*D50/$C$48/$X$118)^2*0.5)</f>
        <v>0</v>
      </c>
      <c r="E51" s="369" t="str">
        <f t="shared" ref="E51:AY51" si="25">IF(E$49="","0",(2*E50/$C$48/$X$118)^2*0.5)</f>
        <v>0</v>
      </c>
      <c r="F51" s="369" t="str">
        <f t="shared" si="25"/>
        <v>0</v>
      </c>
      <c r="G51" s="369" t="str">
        <f t="shared" si="25"/>
        <v>0</v>
      </c>
      <c r="H51" s="369" t="str">
        <f t="shared" si="25"/>
        <v>0</v>
      </c>
      <c r="I51" s="369" t="str">
        <f t="shared" si="25"/>
        <v>0</v>
      </c>
      <c r="J51" s="369" t="str">
        <f t="shared" si="25"/>
        <v>0</v>
      </c>
      <c r="K51" s="369" t="str">
        <f t="shared" si="25"/>
        <v>0</v>
      </c>
      <c r="L51" s="369" t="str">
        <f t="shared" si="25"/>
        <v>0</v>
      </c>
      <c r="M51" s="369" t="str">
        <f t="shared" si="25"/>
        <v>0</v>
      </c>
      <c r="N51" s="369" t="str">
        <f t="shared" si="25"/>
        <v>0</v>
      </c>
      <c r="O51" s="369" t="str">
        <f t="shared" si="25"/>
        <v>0</v>
      </c>
      <c r="P51" s="369" t="str">
        <f t="shared" si="25"/>
        <v>0</v>
      </c>
      <c r="Q51" s="369" t="str">
        <f t="shared" si="25"/>
        <v>0</v>
      </c>
      <c r="R51" s="369" t="str">
        <f t="shared" si="25"/>
        <v>0</v>
      </c>
      <c r="S51" s="369" t="str">
        <f t="shared" si="25"/>
        <v>0</v>
      </c>
      <c r="T51" s="369" t="str">
        <f t="shared" si="25"/>
        <v>0</v>
      </c>
      <c r="U51" s="369" t="str">
        <f t="shared" si="25"/>
        <v>0</v>
      </c>
      <c r="V51" s="369" t="str">
        <f t="shared" si="25"/>
        <v>0</v>
      </c>
      <c r="W51" s="369" t="str">
        <f t="shared" si="25"/>
        <v>0</v>
      </c>
      <c r="X51" s="369" t="str">
        <f t="shared" si="25"/>
        <v>0</v>
      </c>
      <c r="Y51" s="369" t="str">
        <f t="shared" si="25"/>
        <v>0</v>
      </c>
      <c r="Z51" s="369" t="str">
        <f t="shared" si="25"/>
        <v>0</v>
      </c>
      <c r="AA51" s="369" t="str">
        <f t="shared" si="25"/>
        <v>0</v>
      </c>
      <c r="AB51" s="369" t="str">
        <f t="shared" si="25"/>
        <v>0</v>
      </c>
      <c r="AC51" s="369" t="str">
        <f t="shared" si="25"/>
        <v>0</v>
      </c>
      <c r="AD51" s="369" t="str">
        <f t="shared" si="25"/>
        <v>0</v>
      </c>
      <c r="AE51" s="369" t="str">
        <f t="shared" si="25"/>
        <v>0</v>
      </c>
      <c r="AF51" s="369" t="str">
        <f t="shared" si="25"/>
        <v>0</v>
      </c>
      <c r="AG51" s="369" t="str">
        <f t="shared" si="25"/>
        <v>0</v>
      </c>
      <c r="AH51" s="369" t="str">
        <f t="shared" si="25"/>
        <v>0</v>
      </c>
      <c r="AI51" s="369" t="str">
        <f t="shared" si="25"/>
        <v>0</v>
      </c>
      <c r="AJ51" s="369" t="str">
        <f t="shared" si="25"/>
        <v>0</v>
      </c>
      <c r="AK51" s="369" t="str">
        <f t="shared" si="25"/>
        <v>0</v>
      </c>
      <c r="AL51" s="369" t="str">
        <f t="shared" si="25"/>
        <v>0</v>
      </c>
      <c r="AM51" s="369" t="str">
        <f t="shared" si="25"/>
        <v>0</v>
      </c>
      <c r="AN51" s="369" t="str">
        <f t="shared" si="25"/>
        <v>0</v>
      </c>
      <c r="AO51" s="369" t="str">
        <f t="shared" si="25"/>
        <v>0</v>
      </c>
      <c r="AP51" s="369" t="str">
        <f t="shared" si="25"/>
        <v>0</v>
      </c>
      <c r="AQ51" s="369" t="str">
        <f t="shared" si="25"/>
        <v>0</v>
      </c>
      <c r="AR51" s="369" t="str">
        <f t="shared" si="25"/>
        <v>0</v>
      </c>
      <c r="AS51" s="369" t="str">
        <f t="shared" si="25"/>
        <v>0</v>
      </c>
      <c r="AT51" s="369" t="str">
        <f t="shared" si="25"/>
        <v>0</v>
      </c>
      <c r="AU51" s="369" t="str">
        <f t="shared" si="25"/>
        <v>0</v>
      </c>
      <c r="AV51" s="369" t="str">
        <f t="shared" si="25"/>
        <v>0</v>
      </c>
      <c r="AW51" s="369" t="str">
        <f t="shared" si="25"/>
        <v>0</v>
      </c>
      <c r="AX51" s="369" t="str">
        <f t="shared" si="25"/>
        <v>0</v>
      </c>
      <c r="AY51" s="369" t="str">
        <f t="shared" si="25"/>
        <v>0</v>
      </c>
      <c r="AZ51" s="314"/>
    </row>
    <row r="52" spans="1:52" s="315" customFormat="1" ht="16.5" customHeight="1" thickBot="1" x14ac:dyDescent="0.45">
      <c r="A52" s="555"/>
      <c r="B52" s="558" t="s">
        <v>408</v>
      </c>
      <c r="C52" s="559"/>
      <c r="D52" s="370" t="e">
        <f>IF(D$49="△","0",(2*D50/$C$48/$X$118)^2*0.5)</f>
        <v>#DIV/0!</v>
      </c>
      <c r="E52" s="371" t="e">
        <f t="shared" ref="E52:AY52" si="26">IF(E$49="△","0",(2*E50/$C$48/$X$118)^2*0.5)</f>
        <v>#DIV/0!</v>
      </c>
      <c r="F52" s="371" t="e">
        <f t="shared" si="26"/>
        <v>#DIV/0!</v>
      </c>
      <c r="G52" s="371" t="e">
        <f t="shared" si="26"/>
        <v>#DIV/0!</v>
      </c>
      <c r="H52" s="371" t="e">
        <f t="shared" si="26"/>
        <v>#DIV/0!</v>
      </c>
      <c r="I52" s="371" t="e">
        <f t="shared" si="26"/>
        <v>#DIV/0!</v>
      </c>
      <c r="J52" s="371" t="e">
        <f t="shared" si="26"/>
        <v>#DIV/0!</v>
      </c>
      <c r="K52" s="371" t="e">
        <f t="shared" si="26"/>
        <v>#DIV/0!</v>
      </c>
      <c r="L52" s="371" t="e">
        <f t="shared" si="26"/>
        <v>#DIV/0!</v>
      </c>
      <c r="M52" s="371" t="e">
        <f t="shared" si="26"/>
        <v>#DIV/0!</v>
      </c>
      <c r="N52" s="371" t="e">
        <f t="shared" si="26"/>
        <v>#DIV/0!</v>
      </c>
      <c r="O52" s="371" t="e">
        <f t="shared" si="26"/>
        <v>#DIV/0!</v>
      </c>
      <c r="P52" s="371" t="e">
        <f t="shared" si="26"/>
        <v>#DIV/0!</v>
      </c>
      <c r="Q52" s="371" t="e">
        <f t="shared" si="26"/>
        <v>#DIV/0!</v>
      </c>
      <c r="R52" s="371" t="e">
        <f t="shared" si="26"/>
        <v>#DIV/0!</v>
      </c>
      <c r="S52" s="371" t="e">
        <f t="shared" si="26"/>
        <v>#DIV/0!</v>
      </c>
      <c r="T52" s="371" t="e">
        <f t="shared" si="26"/>
        <v>#DIV/0!</v>
      </c>
      <c r="U52" s="371" t="e">
        <f t="shared" si="26"/>
        <v>#DIV/0!</v>
      </c>
      <c r="V52" s="371" t="e">
        <f t="shared" si="26"/>
        <v>#DIV/0!</v>
      </c>
      <c r="W52" s="371" t="e">
        <f t="shared" si="26"/>
        <v>#DIV/0!</v>
      </c>
      <c r="X52" s="371" t="e">
        <f t="shared" si="26"/>
        <v>#DIV/0!</v>
      </c>
      <c r="Y52" s="371" t="e">
        <f t="shared" si="26"/>
        <v>#DIV/0!</v>
      </c>
      <c r="Z52" s="371" t="e">
        <f t="shared" si="26"/>
        <v>#DIV/0!</v>
      </c>
      <c r="AA52" s="371" t="e">
        <f t="shared" si="26"/>
        <v>#DIV/0!</v>
      </c>
      <c r="AB52" s="371" t="e">
        <f t="shared" si="26"/>
        <v>#DIV/0!</v>
      </c>
      <c r="AC52" s="371" t="e">
        <f t="shared" si="26"/>
        <v>#DIV/0!</v>
      </c>
      <c r="AD52" s="371" t="e">
        <f t="shared" si="26"/>
        <v>#DIV/0!</v>
      </c>
      <c r="AE52" s="371" t="e">
        <f t="shared" si="26"/>
        <v>#DIV/0!</v>
      </c>
      <c r="AF52" s="371" t="e">
        <f t="shared" si="26"/>
        <v>#DIV/0!</v>
      </c>
      <c r="AG52" s="371" t="e">
        <f t="shared" si="26"/>
        <v>#DIV/0!</v>
      </c>
      <c r="AH52" s="371" t="e">
        <f t="shared" si="26"/>
        <v>#DIV/0!</v>
      </c>
      <c r="AI52" s="371" t="e">
        <f t="shared" si="26"/>
        <v>#DIV/0!</v>
      </c>
      <c r="AJ52" s="371" t="e">
        <f t="shared" si="26"/>
        <v>#DIV/0!</v>
      </c>
      <c r="AK52" s="371" t="e">
        <f t="shared" si="26"/>
        <v>#DIV/0!</v>
      </c>
      <c r="AL52" s="371" t="e">
        <f t="shared" si="26"/>
        <v>#DIV/0!</v>
      </c>
      <c r="AM52" s="371" t="e">
        <f t="shared" si="26"/>
        <v>#DIV/0!</v>
      </c>
      <c r="AN52" s="371" t="e">
        <f t="shared" si="26"/>
        <v>#DIV/0!</v>
      </c>
      <c r="AO52" s="371" t="e">
        <f t="shared" si="26"/>
        <v>#DIV/0!</v>
      </c>
      <c r="AP52" s="371" t="e">
        <f t="shared" si="26"/>
        <v>#DIV/0!</v>
      </c>
      <c r="AQ52" s="371" t="e">
        <f t="shared" si="26"/>
        <v>#DIV/0!</v>
      </c>
      <c r="AR52" s="371" t="e">
        <f t="shared" si="26"/>
        <v>#DIV/0!</v>
      </c>
      <c r="AS52" s="371" t="e">
        <f t="shared" si="26"/>
        <v>#DIV/0!</v>
      </c>
      <c r="AT52" s="371" t="e">
        <f t="shared" si="26"/>
        <v>#DIV/0!</v>
      </c>
      <c r="AU52" s="371" t="e">
        <f t="shared" si="26"/>
        <v>#DIV/0!</v>
      </c>
      <c r="AV52" s="371" t="e">
        <f t="shared" si="26"/>
        <v>#DIV/0!</v>
      </c>
      <c r="AW52" s="371" t="e">
        <f t="shared" si="26"/>
        <v>#DIV/0!</v>
      </c>
      <c r="AX52" s="371" t="e">
        <f t="shared" si="26"/>
        <v>#DIV/0!</v>
      </c>
      <c r="AY52" s="371" t="e">
        <f t="shared" si="26"/>
        <v>#DIV/0!</v>
      </c>
      <c r="AZ52" s="314"/>
    </row>
    <row r="53" spans="1:52" s="311" customFormat="1" ht="16.5" customHeight="1" x14ac:dyDescent="0.4">
      <c r="A53" s="553" t="s">
        <v>341</v>
      </c>
      <c r="B53" s="307" t="s">
        <v>132</v>
      </c>
      <c r="C53" s="327" t="s">
        <v>133</v>
      </c>
      <c r="D53" s="346">
        <v>0</v>
      </c>
      <c r="E53" s="309">
        <v>0.5</v>
      </c>
      <c r="F53" s="309">
        <v>1</v>
      </c>
      <c r="G53" s="309">
        <v>1.5</v>
      </c>
      <c r="H53" s="309">
        <v>2</v>
      </c>
      <c r="I53" s="309">
        <v>2.5</v>
      </c>
      <c r="J53" s="309">
        <v>3</v>
      </c>
      <c r="K53" s="309">
        <v>3.5</v>
      </c>
      <c r="L53" s="309">
        <v>4</v>
      </c>
      <c r="M53" s="309">
        <v>4.5</v>
      </c>
      <c r="N53" s="309">
        <v>5</v>
      </c>
      <c r="O53" s="309">
        <v>5.5</v>
      </c>
      <c r="P53" s="309">
        <v>6</v>
      </c>
      <c r="Q53" s="309">
        <v>6.5</v>
      </c>
      <c r="R53" s="309">
        <v>7</v>
      </c>
      <c r="S53" s="309">
        <v>7.5</v>
      </c>
      <c r="T53" s="309">
        <v>8</v>
      </c>
      <c r="U53" s="309">
        <v>8.5</v>
      </c>
      <c r="V53" s="309">
        <v>9</v>
      </c>
      <c r="W53" s="309">
        <v>9.5</v>
      </c>
      <c r="X53" s="309">
        <v>10</v>
      </c>
      <c r="Y53" s="309">
        <v>10.5</v>
      </c>
      <c r="Z53" s="309">
        <v>11</v>
      </c>
      <c r="AA53" s="309">
        <v>11.5</v>
      </c>
      <c r="AB53" s="309">
        <v>12</v>
      </c>
      <c r="AC53" s="309">
        <v>12.5</v>
      </c>
      <c r="AD53" s="309">
        <v>13</v>
      </c>
      <c r="AE53" s="309">
        <v>13.5</v>
      </c>
      <c r="AF53" s="309">
        <v>14</v>
      </c>
      <c r="AG53" s="309">
        <v>14.5</v>
      </c>
      <c r="AH53" s="309">
        <v>15</v>
      </c>
      <c r="AI53" s="309">
        <v>15.5</v>
      </c>
      <c r="AJ53" s="309">
        <v>16</v>
      </c>
      <c r="AK53" s="309">
        <v>16.5</v>
      </c>
      <c r="AL53" s="309">
        <v>17</v>
      </c>
      <c r="AM53" s="309">
        <v>17.5</v>
      </c>
      <c r="AN53" s="309">
        <v>18</v>
      </c>
      <c r="AO53" s="309">
        <v>18.5</v>
      </c>
      <c r="AP53" s="309">
        <v>19</v>
      </c>
      <c r="AQ53" s="309">
        <v>19.5</v>
      </c>
      <c r="AR53" s="309">
        <v>20</v>
      </c>
      <c r="AS53" s="309">
        <v>20.5</v>
      </c>
      <c r="AT53" s="309">
        <v>21</v>
      </c>
      <c r="AU53" s="309">
        <v>21.5</v>
      </c>
      <c r="AV53" s="309">
        <v>22</v>
      </c>
      <c r="AW53" s="309">
        <v>22.5</v>
      </c>
      <c r="AX53" s="309">
        <v>23</v>
      </c>
      <c r="AY53" s="310">
        <v>23.5</v>
      </c>
      <c r="AZ53" s="318"/>
    </row>
    <row r="54" spans="1:52" s="315" customFormat="1" ht="16.5" customHeight="1" thickBot="1" x14ac:dyDescent="0.45">
      <c r="A54" s="554"/>
      <c r="B54" s="347">
        <f>$C$13</f>
        <v>0</v>
      </c>
      <c r="C54" s="348">
        <f>$D$13</f>
        <v>0</v>
      </c>
      <c r="D54" s="364" t="str">
        <f t="shared" ref="D54:AY54" si="27">IF(D53&lt;$C$54,"△",IF(D53&gt;$B$54-0.5,"△",""))</f>
        <v>△</v>
      </c>
      <c r="E54" s="362" t="str">
        <f t="shared" si="27"/>
        <v>△</v>
      </c>
      <c r="F54" s="362" t="str">
        <f t="shared" si="27"/>
        <v>△</v>
      </c>
      <c r="G54" s="362" t="str">
        <f t="shared" si="27"/>
        <v>△</v>
      </c>
      <c r="H54" s="362" t="str">
        <f t="shared" si="27"/>
        <v>△</v>
      </c>
      <c r="I54" s="362" t="str">
        <f t="shared" si="27"/>
        <v>△</v>
      </c>
      <c r="J54" s="362" t="str">
        <f t="shared" si="27"/>
        <v>△</v>
      </c>
      <c r="K54" s="362" t="str">
        <f t="shared" si="27"/>
        <v>△</v>
      </c>
      <c r="L54" s="362" t="str">
        <f t="shared" si="27"/>
        <v>△</v>
      </c>
      <c r="M54" s="362" t="str">
        <f t="shared" si="27"/>
        <v>△</v>
      </c>
      <c r="N54" s="362" t="str">
        <f t="shared" si="27"/>
        <v>△</v>
      </c>
      <c r="O54" s="362" t="str">
        <f t="shared" si="27"/>
        <v>△</v>
      </c>
      <c r="P54" s="362" t="str">
        <f t="shared" si="27"/>
        <v>△</v>
      </c>
      <c r="Q54" s="362" t="str">
        <f t="shared" si="27"/>
        <v>△</v>
      </c>
      <c r="R54" s="362" t="str">
        <f t="shared" si="27"/>
        <v>△</v>
      </c>
      <c r="S54" s="362" t="str">
        <f t="shared" si="27"/>
        <v>△</v>
      </c>
      <c r="T54" s="362" t="str">
        <f t="shared" si="27"/>
        <v>△</v>
      </c>
      <c r="U54" s="362" t="str">
        <f t="shared" si="27"/>
        <v>△</v>
      </c>
      <c r="V54" s="362" t="str">
        <f t="shared" si="27"/>
        <v>△</v>
      </c>
      <c r="W54" s="362" t="str">
        <f t="shared" si="27"/>
        <v>△</v>
      </c>
      <c r="X54" s="362" t="str">
        <f t="shared" si="27"/>
        <v>△</v>
      </c>
      <c r="Y54" s="362" t="str">
        <f t="shared" si="27"/>
        <v>△</v>
      </c>
      <c r="Z54" s="362" t="str">
        <f t="shared" si="27"/>
        <v>△</v>
      </c>
      <c r="AA54" s="362" t="str">
        <f t="shared" si="27"/>
        <v>△</v>
      </c>
      <c r="AB54" s="362" t="str">
        <f t="shared" si="27"/>
        <v>△</v>
      </c>
      <c r="AC54" s="362" t="str">
        <f t="shared" si="27"/>
        <v>△</v>
      </c>
      <c r="AD54" s="362" t="str">
        <f t="shared" si="27"/>
        <v>△</v>
      </c>
      <c r="AE54" s="362" t="str">
        <f t="shared" si="27"/>
        <v>△</v>
      </c>
      <c r="AF54" s="362" t="str">
        <f t="shared" si="27"/>
        <v>△</v>
      </c>
      <c r="AG54" s="362" t="str">
        <f t="shared" si="27"/>
        <v>△</v>
      </c>
      <c r="AH54" s="362" t="str">
        <f t="shared" si="27"/>
        <v>△</v>
      </c>
      <c r="AI54" s="362" t="str">
        <f t="shared" si="27"/>
        <v>△</v>
      </c>
      <c r="AJ54" s="362" t="str">
        <f t="shared" si="27"/>
        <v>△</v>
      </c>
      <c r="AK54" s="362" t="str">
        <f t="shared" si="27"/>
        <v>△</v>
      </c>
      <c r="AL54" s="362" t="str">
        <f t="shared" si="27"/>
        <v>△</v>
      </c>
      <c r="AM54" s="362" t="str">
        <f t="shared" si="27"/>
        <v>△</v>
      </c>
      <c r="AN54" s="362" t="str">
        <f t="shared" si="27"/>
        <v>△</v>
      </c>
      <c r="AO54" s="362" t="str">
        <f t="shared" si="27"/>
        <v>△</v>
      </c>
      <c r="AP54" s="362" t="str">
        <f t="shared" si="27"/>
        <v>△</v>
      </c>
      <c r="AQ54" s="362" t="str">
        <f t="shared" si="27"/>
        <v>△</v>
      </c>
      <c r="AR54" s="362" t="str">
        <f t="shared" si="27"/>
        <v>△</v>
      </c>
      <c r="AS54" s="362" t="str">
        <f t="shared" si="27"/>
        <v>△</v>
      </c>
      <c r="AT54" s="362" t="str">
        <f t="shared" si="27"/>
        <v>△</v>
      </c>
      <c r="AU54" s="362" t="str">
        <f t="shared" si="27"/>
        <v>△</v>
      </c>
      <c r="AV54" s="362" t="str">
        <f t="shared" si="27"/>
        <v>△</v>
      </c>
      <c r="AW54" s="362" t="str">
        <f t="shared" si="27"/>
        <v>△</v>
      </c>
      <c r="AX54" s="362" t="str">
        <f t="shared" si="27"/>
        <v>△</v>
      </c>
      <c r="AY54" s="363" t="str">
        <f t="shared" si="27"/>
        <v>△</v>
      </c>
      <c r="AZ54" s="314"/>
    </row>
    <row r="55" spans="1:52" s="315" customFormat="1" ht="16.5" customHeight="1" thickBot="1" x14ac:dyDescent="0.45">
      <c r="A55" s="554"/>
      <c r="B55" s="316" t="s">
        <v>388</v>
      </c>
      <c r="C55" s="317">
        <f>$R$6</f>
        <v>0</v>
      </c>
      <c r="D55" s="362" t="str">
        <f t="shared" ref="D55:AY55" si="28">IF(AND(D53&gt;=$B$54,D53&lt;=$C$54-0.5),"△","")</f>
        <v/>
      </c>
      <c r="E55" s="362" t="str">
        <f t="shared" si="28"/>
        <v/>
      </c>
      <c r="F55" s="362" t="str">
        <f t="shared" si="28"/>
        <v/>
      </c>
      <c r="G55" s="362" t="str">
        <f t="shared" si="28"/>
        <v/>
      </c>
      <c r="H55" s="362" t="str">
        <f t="shared" si="28"/>
        <v/>
      </c>
      <c r="I55" s="362" t="str">
        <f t="shared" si="28"/>
        <v/>
      </c>
      <c r="J55" s="362" t="str">
        <f t="shared" si="28"/>
        <v/>
      </c>
      <c r="K55" s="362" t="str">
        <f t="shared" si="28"/>
        <v/>
      </c>
      <c r="L55" s="362" t="str">
        <f t="shared" si="28"/>
        <v/>
      </c>
      <c r="M55" s="362" t="str">
        <f t="shared" si="28"/>
        <v/>
      </c>
      <c r="N55" s="362" t="str">
        <f t="shared" si="28"/>
        <v/>
      </c>
      <c r="O55" s="362" t="str">
        <f t="shared" si="28"/>
        <v/>
      </c>
      <c r="P55" s="362" t="str">
        <f t="shared" si="28"/>
        <v/>
      </c>
      <c r="Q55" s="362" t="str">
        <f t="shared" si="28"/>
        <v/>
      </c>
      <c r="R55" s="362" t="str">
        <f t="shared" si="28"/>
        <v/>
      </c>
      <c r="S55" s="362" t="str">
        <f t="shared" si="28"/>
        <v/>
      </c>
      <c r="T55" s="362" t="str">
        <f t="shared" si="28"/>
        <v/>
      </c>
      <c r="U55" s="362" t="str">
        <f t="shared" si="28"/>
        <v/>
      </c>
      <c r="V55" s="362" t="str">
        <f t="shared" si="28"/>
        <v/>
      </c>
      <c r="W55" s="362" t="str">
        <f t="shared" si="28"/>
        <v/>
      </c>
      <c r="X55" s="362" t="str">
        <f t="shared" si="28"/>
        <v/>
      </c>
      <c r="Y55" s="362" t="str">
        <f t="shared" si="28"/>
        <v/>
      </c>
      <c r="Z55" s="362" t="str">
        <f t="shared" si="28"/>
        <v/>
      </c>
      <c r="AA55" s="362" t="str">
        <f t="shared" si="28"/>
        <v/>
      </c>
      <c r="AB55" s="362" t="str">
        <f t="shared" si="28"/>
        <v/>
      </c>
      <c r="AC55" s="362" t="str">
        <f t="shared" si="28"/>
        <v/>
      </c>
      <c r="AD55" s="362" t="str">
        <f t="shared" si="28"/>
        <v/>
      </c>
      <c r="AE55" s="362" t="str">
        <f t="shared" si="28"/>
        <v/>
      </c>
      <c r="AF55" s="362" t="str">
        <f t="shared" si="28"/>
        <v/>
      </c>
      <c r="AG55" s="362" t="str">
        <f t="shared" si="28"/>
        <v/>
      </c>
      <c r="AH55" s="362" t="str">
        <f t="shared" si="28"/>
        <v/>
      </c>
      <c r="AI55" s="362" t="str">
        <f t="shared" si="28"/>
        <v/>
      </c>
      <c r="AJ55" s="362" t="str">
        <f t="shared" si="28"/>
        <v/>
      </c>
      <c r="AK55" s="362" t="str">
        <f t="shared" si="28"/>
        <v/>
      </c>
      <c r="AL55" s="362" t="str">
        <f t="shared" si="28"/>
        <v/>
      </c>
      <c r="AM55" s="362" t="str">
        <f t="shared" si="28"/>
        <v/>
      </c>
      <c r="AN55" s="362" t="str">
        <f t="shared" si="28"/>
        <v/>
      </c>
      <c r="AO55" s="362" t="str">
        <f t="shared" si="28"/>
        <v/>
      </c>
      <c r="AP55" s="362" t="str">
        <f t="shared" si="28"/>
        <v/>
      </c>
      <c r="AQ55" s="362" t="str">
        <f t="shared" si="28"/>
        <v/>
      </c>
      <c r="AR55" s="362" t="str">
        <f t="shared" si="28"/>
        <v/>
      </c>
      <c r="AS55" s="362" t="str">
        <f t="shared" si="28"/>
        <v/>
      </c>
      <c r="AT55" s="362" t="str">
        <f t="shared" si="28"/>
        <v/>
      </c>
      <c r="AU55" s="362" t="str">
        <f t="shared" si="28"/>
        <v/>
      </c>
      <c r="AV55" s="362" t="str">
        <f t="shared" si="28"/>
        <v/>
      </c>
      <c r="AW55" s="362" t="str">
        <f t="shared" si="28"/>
        <v/>
      </c>
      <c r="AX55" s="362" t="str">
        <f t="shared" si="28"/>
        <v/>
      </c>
      <c r="AY55" s="363" t="str">
        <f t="shared" si="28"/>
        <v/>
      </c>
      <c r="AZ55" s="314"/>
    </row>
    <row r="56" spans="1:52" s="315" customFormat="1" ht="16.5" customHeight="1" x14ac:dyDescent="0.4">
      <c r="A56" s="554"/>
      <c r="B56" s="560" t="s">
        <v>439</v>
      </c>
      <c r="C56" s="561"/>
      <c r="D56" s="364" t="str">
        <f t="shared" ref="D56:AY56" si="29">IF($B$54&gt;$C$54,D54,D55)</f>
        <v/>
      </c>
      <c r="E56" s="362" t="str">
        <f t="shared" si="29"/>
        <v/>
      </c>
      <c r="F56" s="362" t="str">
        <f t="shared" si="29"/>
        <v/>
      </c>
      <c r="G56" s="362" t="str">
        <f t="shared" si="29"/>
        <v/>
      </c>
      <c r="H56" s="362" t="str">
        <f t="shared" si="29"/>
        <v/>
      </c>
      <c r="I56" s="362" t="str">
        <f t="shared" si="29"/>
        <v/>
      </c>
      <c r="J56" s="362" t="str">
        <f t="shared" si="29"/>
        <v/>
      </c>
      <c r="K56" s="362" t="str">
        <f t="shared" si="29"/>
        <v/>
      </c>
      <c r="L56" s="362" t="str">
        <f t="shared" si="29"/>
        <v/>
      </c>
      <c r="M56" s="362" t="str">
        <f t="shared" si="29"/>
        <v/>
      </c>
      <c r="N56" s="362" t="str">
        <f t="shared" si="29"/>
        <v/>
      </c>
      <c r="O56" s="362" t="str">
        <f t="shared" si="29"/>
        <v/>
      </c>
      <c r="P56" s="362" t="str">
        <f t="shared" si="29"/>
        <v/>
      </c>
      <c r="Q56" s="362" t="str">
        <f t="shared" si="29"/>
        <v/>
      </c>
      <c r="R56" s="362" t="str">
        <f t="shared" si="29"/>
        <v/>
      </c>
      <c r="S56" s="362" t="str">
        <f t="shared" si="29"/>
        <v/>
      </c>
      <c r="T56" s="362" t="str">
        <f t="shared" si="29"/>
        <v/>
      </c>
      <c r="U56" s="362" t="str">
        <f t="shared" si="29"/>
        <v/>
      </c>
      <c r="V56" s="362" t="str">
        <f t="shared" si="29"/>
        <v/>
      </c>
      <c r="W56" s="362" t="str">
        <f t="shared" si="29"/>
        <v/>
      </c>
      <c r="X56" s="362" t="str">
        <f t="shared" si="29"/>
        <v/>
      </c>
      <c r="Y56" s="362" t="str">
        <f t="shared" si="29"/>
        <v/>
      </c>
      <c r="Z56" s="362" t="str">
        <f t="shared" si="29"/>
        <v/>
      </c>
      <c r="AA56" s="362" t="str">
        <f t="shared" si="29"/>
        <v/>
      </c>
      <c r="AB56" s="362" t="str">
        <f t="shared" si="29"/>
        <v/>
      </c>
      <c r="AC56" s="362" t="str">
        <f t="shared" si="29"/>
        <v/>
      </c>
      <c r="AD56" s="362" t="str">
        <f t="shared" si="29"/>
        <v/>
      </c>
      <c r="AE56" s="362" t="str">
        <f t="shared" si="29"/>
        <v/>
      </c>
      <c r="AF56" s="362" t="str">
        <f t="shared" si="29"/>
        <v/>
      </c>
      <c r="AG56" s="362" t="str">
        <f t="shared" si="29"/>
        <v/>
      </c>
      <c r="AH56" s="362" t="str">
        <f t="shared" si="29"/>
        <v/>
      </c>
      <c r="AI56" s="362" t="str">
        <f t="shared" si="29"/>
        <v/>
      </c>
      <c r="AJ56" s="362" t="str">
        <f t="shared" si="29"/>
        <v/>
      </c>
      <c r="AK56" s="362" t="str">
        <f t="shared" si="29"/>
        <v/>
      </c>
      <c r="AL56" s="362" t="str">
        <f t="shared" si="29"/>
        <v/>
      </c>
      <c r="AM56" s="362" t="str">
        <f t="shared" si="29"/>
        <v/>
      </c>
      <c r="AN56" s="362" t="str">
        <f t="shared" si="29"/>
        <v/>
      </c>
      <c r="AO56" s="362" t="str">
        <f t="shared" si="29"/>
        <v/>
      </c>
      <c r="AP56" s="362" t="str">
        <f t="shared" si="29"/>
        <v/>
      </c>
      <c r="AQ56" s="362" t="str">
        <f t="shared" si="29"/>
        <v/>
      </c>
      <c r="AR56" s="362" t="str">
        <f t="shared" si="29"/>
        <v/>
      </c>
      <c r="AS56" s="362" t="str">
        <f t="shared" si="29"/>
        <v/>
      </c>
      <c r="AT56" s="362" t="str">
        <f t="shared" si="29"/>
        <v/>
      </c>
      <c r="AU56" s="362" t="str">
        <f t="shared" si="29"/>
        <v/>
      </c>
      <c r="AV56" s="362" t="str">
        <f t="shared" si="29"/>
        <v/>
      </c>
      <c r="AW56" s="362" t="str">
        <f t="shared" si="29"/>
        <v/>
      </c>
      <c r="AX56" s="362" t="str">
        <f t="shared" si="29"/>
        <v/>
      </c>
      <c r="AY56" s="363" t="str">
        <f t="shared" si="29"/>
        <v/>
      </c>
      <c r="AZ56" s="314"/>
    </row>
    <row r="57" spans="1:52" s="315" customFormat="1" ht="16.5" customHeight="1" x14ac:dyDescent="0.4">
      <c r="A57" s="554"/>
      <c r="B57" s="556" t="s">
        <v>438</v>
      </c>
      <c r="C57" s="557"/>
      <c r="D57" s="373">
        <f>IF($A$31,('2-2　電力使用量入力シート'!$F$28),('2-2　電力使用量入力シート'!$D$14))</f>
        <v>0</v>
      </c>
      <c r="E57" s="374">
        <f>IF($A$31,('2-2　電力使用量入力シート'!$F$29),('2-2　電力使用量入力シート'!$E$14))</f>
        <v>0</v>
      </c>
      <c r="F57" s="374">
        <f>IF($A$31,('2-2　電力使用量入力シート'!$F$30),('2-2　電力使用量入力シート'!$F$14))</f>
        <v>0</v>
      </c>
      <c r="G57" s="374">
        <f>IF($A$31,('2-2　電力使用量入力シート'!$F$31),('2-2　電力使用量入力シート'!$G$14))</f>
        <v>0</v>
      </c>
      <c r="H57" s="374">
        <f>IF($A$31,('2-2　電力使用量入力シート'!$F$32),('2-2　電力使用量入力シート'!$H$14))</f>
        <v>0</v>
      </c>
      <c r="I57" s="374">
        <f>IF($A$31,('2-2　電力使用量入力シート'!$F$33),('2-2　電力使用量入力シート'!$I$14))</f>
        <v>0</v>
      </c>
      <c r="J57" s="374">
        <f>IF($A$31,('2-2　電力使用量入力シート'!$F$34),('2-2　電力使用量入力シート'!$J$14))</f>
        <v>0</v>
      </c>
      <c r="K57" s="374">
        <f>IF($A$31,('2-2　電力使用量入力シート'!$F$35),('2-2　電力使用量入力シート'!$K$14))</f>
        <v>0</v>
      </c>
      <c r="L57" s="374">
        <f>IF($A$31,('2-2　電力使用量入力シート'!$F$36),('2-2　電力使用量入力シート'!$L$14))</f>
        <v>0</v>
      </c>
      <c r="M57" s="374">
        <f>IF($A$31,('2-2　電力使用量入力シート'!$F$37),('2-2　電力使用量入力シート'!$M$14))</f>
        <v>0</v>
      </c>
      <c r="N57" s="374">
        <f>IF($A$31,('2-2　電力使用量入力シート'!$F$38),('2-2　電力使用量入力シート'!$N$14))</f>
        <v>0</v>
      </c>
      <c r="O57" s="374">
        <f>IF($A$31,('2-2　電力使用量入力シート'!$F$39),('2-2　電力使用量入力シート'!$O$14))</f>
        <v>0</v>
      </c>
      <c r="P57" s="374">
        <f>IF($A$31,('2-2　電力使用量入力シート'!$F$40),('2-2　電力使用量入力シート'!$P$14))</f>
        <v>0</v>
      </c>
      <c r="Q57" s="374">
        <f>IF($A$31,('2-2　電力使用量入力シート'!$F$41),('2-2　電力使用量入力シート'!$Q$14))</f>
        <v>0</v>
      </c>
      <c r="R57" s="374">
        <f>IF($A$31,('2-2　電力使用量入力シート'!$F$42),('2-2　電力使用量入力シート'!$R$14))</f>
        <v>0</v>
      </c>
      <c r="S57" s="374">
        <f>IF($A$31,('2-2　電力使用量入力シート'!$F$43),('2-2　電力使用量入力シート'!$S$14))</f>
        <v>0</v>
      </c>
      <c r="T57" s="374">
        <f>IF($A$31,('2-2　電力使用量入力シート'!$F$44),('2-2　電力使用量入力シート'!$T$14))</f>
        <v>0</v>
      </c>
      <c r="U57" s="374">
        <f>IF($A$31,('2-2　電力使用量入力シート'!$F$45),('2-2　電力使用量入力シート'!$U$14))</f>
        <v>0</v>
      </c>
      <c r="V57" s="374">
        <f>IF($A$31,('2-2　電力使用量入力シート'!$F$46),('2-2　電力使用量入力シート'!$V$14))</f>
        <v>0</v>
      </c>
      <c r="W57" s="374">
        <f>IF($A$31,('2-2　電力使用量入力シート'!$F$47),('2-2　電力使用量入力シート'!$W$14))</f>
        <v>0</v>
      </c>
      <c r="X57" s="374">
        <f>IF($A$31,('2-2　電力使用量入力シート'!$F$48),('2-2　電力使用量入力シート'!$X$14))</f>
        <v>0</v>
      </c>
      <c r="Y57" s="374">
        <f>IF($A$31,('2-2　電力使用量入力シート'!$F$49),('2-2　電力使用量入力シート'!$Y$14))</f>
        <v>0</v>
      </c>
      <c r="Z57" s="374">
        <f>IF($A$31,('2-2　電力使用量入力シート'!$F$50),('2-2　電力使用量入力シート'!$Z$14))</f>
        <v>0</v>
      </c>
      <c r="AA57" s="374">
        <f>IF($A$31,('2-2　電力使用量入力シート'!$F$51),('2-2　電力使用量入力シート'!$AA$14))</f>
        <v>0</v>
      </c>
      <c r="AB57" s="374">
        <f>IF($A$31,('2-2　電力使用量入力シート'!$F$52),('2-2　電力使用量入力シート'!$AB$14))</f>
        <v>0</v>
      </c>
      <c r="AC57" s="374">
        <f>IF($A$31,('2-2　電力使用量入力シート'!$F$53),('2-2　電力使用量入力シート'!$AC$14))</f>
        <v>0</v>
      </c>
      <c r="AD57" s="374">
        <f>IF($A$31,('2-2　電力使用量入力シート'!$F$54),('2-2　電力使用量入力シート'!$AD$14))</f>
        <v>0</v>
      </c>
      <c r="AE57" s="374">
        <f>IF($A$31,('2-2　電力使用量入力シート'!$F$55),('2-2　電力使用量入力シート'!$AE$14))</f>
        <v>0</v>
      </c>
      <c r="AF57" s="374">
        <f>IF($A$31,('2-2　電力使用量入力シート'!$F$56),('2-2　電力使用量入力シート'!$AF$14))</f>
        <v>0</v>
      </c>
      <c r="AG57" s="374">
        <f>IF($A$31,('2-2　電力使用量入力シート'!$F$57),('2-2　電力使用量入力シート'!$AG$14))</f>
        <v>0</v>
      </c>
      <c r="AH57" s="374">
        <f>IF($A$31,('2-2　電力使用量入力シート'!$F$58),('2-2　電力使用量入力シート'!$AH$14))</f>
        <v>0</v>
      </c>
      <c r="AI57" s="374">
        <f>IF($A$31,('2-2　電力使用量入力シート'!$F$59),('2-2　電力使用量入力シート'!$AI$14))</f>
        <v>0</v>
      </c>
      <c r="AJ57" s="374">
        <f>IF($A$31,('2-2　電力使用量入力シート'!$F$60),('2-2　電力使用量入力シート'!$AJ$14))</f>
        <v>0</v>
      </c>
      <c r="AK57" s="374">
        <f>IF($A$31,('2-2　電力使用量入力シート'!$F$61),('2-2　電力使用量入力シート'!$AK$14))</f>
        <v>0</v>
      </c>
      <c r="AL57" s="374">
        <f>IF($A$31,('2-2　電力使用量入力シート'!$F$62),('2-2　電力使用量入力シート'!$AL$14))</f>
        <v>0</v>
      </c>
      <c r="AM57" s="374">
        <f>IF($A$31,('2-2　電力使用量入力シート'!$F$63),('2-2　電力使用量入力シート'!$AM$14))</f>
        <v>0</v>
      </c>
      <c r="AN57" s="374">
        <f>IF($A$31,('2-2　電力使用量入力シート'!$F$64),('2-2　電力使用量入力シート'!$AN$14))</f>
        <v>0</v>
      </c>
      <c r="AO57" s="374">
        <f>IF($A$31,('2-2　電力使用量入力シート'!$F$65),('2-2　電力使用量入力シート'!$AO$14))</f>
        <v>0</v>
      </c>
      <c r="AP57" s="374">
        <f>IF($A$31,('2-2　電力使用量入力シート'!$F$66),('2-2　電力使用量入力シート'!$AP$14))</f>
        <v>0</v>
      </c>
      <c r="AQ57" s="374">
        <f>IF($A$31,('2-2　電力使用量入力シート'!$F$67),('2-2　電力使用量入力シート'!$AQ$14))</f>
        <v>0</v>
      </c>
      <c r="AR57" s="374">
        <f>IF($A$31,('2-2　電力使用量入力シート'!$F$68),('2-2　電力使用量入力シート'!$AR$14))</f>
        <v>0</v>
      </c>
      <c r="AS57" s="374">
        <f>IF($A$31,('2-2　電力使用量入力シート'!$F$69),('2-2　電力使用量入力シート'!$AS$14))</f>
        <v>0</v>
      </c>
      <c r="AT57" s="374">
        <f>IF($A$31,('2-2　電力使用量入力シート'!$F$70),('2-2　電力使用量入力シート'!$AT$14))</f>
        <v>0</v>
      </c>
      <c r="AU57" s="374">
        <f>IF($A$31,('2-2　電力使用量入力シート'!$F$71),('2-2　電力使用量入力シート'!$AU$14))</f>
        <v>0</v>
      </c>
      <c r="AV57" s="374">
        <f>IF($A$31,('2-2　電力使用量入力シート'!$F$72),('2-2　電力使用量入力シート'!$AV$14))</f>
        <v>0</v>
      </c>
      <c r="AW57" s="374">
        <f>IF($A$31,('2-2　電力使用量入力シート'!$F$73),('2-2　電力使用量入力シート'!$AW$14))</f>
        <v>0</v>
      </c>
      <c r="AX57" s="374">
        <f>IF($A$31,('2-2　電力使用量入力シート'!$F$74),('2-2　電力使用量入力シート'!$AX$14))</f>
        <v>0</v>
      </c>
      <c r="AY57" s="375">
        <f>IF($A$31,('2-2　電力使用量入力シート'!$F$75),('2-2　電力使用量入力シート'!$AY$14))</f>
        <v>0</v>
      </c>
      <c r="AZ57" s="314"/>
    </row>
    <row r="58" spans="1:52" s="315" customFormat="1" ht="16.5" customHeight="1" x14ac:dyDescent="0.4">
      <c r="A58" s="554"/>
      <c r="B58" s="556" t="s">
        <v>407</v>
      </c>
      <c r="C58" s="557"/>
      <c r="D58" s="368" t="str">
        <f>IF(D$56="","0",(2*D57/$C$55/$X$118)^2*0.5)</f>
        <v>0</v>
      </c>
      <c r="E58" s="369" t="str">
        <f t="shared" ref="E58:AY58" si="30">IF(E$56="","0",(2*E57/$C$55/$X$118)^2*0.5)</f>
        <v>0</v>
      </c>
      <c r="F58" s="369" t="str">
        <f t="shared" si="30"/>
        <v>0</v>
      </c>
      <c r="G58" s="369" t="str">
        <f t="shared" si="30"/>
        <v>0</v>
      </c>
      <c r="H58" s="369" t="str">
        <f t="shared" si="30"/>
        <v>0</v>
      </c>
      <c r="I58" s="369" t="str">
        <f t="shared" si="30"/>
        <v>0</v>
      </c>
      <c r="J58" s="369" t="str">
        <f t="shared" si="30"/>
        <v>0</v>
      </c>
      <c r="K58" s="369" t="str">
        <f t="shared" si="30"/>
        <v>0</v>
      </c>
      <c r="L58" s="369" t="str">
        <f t="shared" si="30"/>
        <v>0</v>
      </c>
      <c r="M58" s="369" t="str">
        <f t="shared" si="30"/>
        <v>0</v>
      </c>
      <c r="N58" s="369" t="str">
        <f t="shared" si="30"/>
        <v>0</v>
      </c>
      <c r="O58" s="369" t="str">
        <f t="shared" si="30"/>
        <v>0</v>
      </c>
      <c r="P58" s="369" t="str">
        <f t="shared" si="30"/>
        <v>0</v>
      </c>
      <c r="Q58" s="369" t="str">
        <f t="shared" si="30"/>
        <v>0</v>
      </c>
      <c r="R58" s="369" t="str">
        <f t="shared" si="30"/>
        <v>0</v>
      </c>
      <c r="S58" s="369" t="str">
        <f t="shared" si="30"/>
        <v>0</v>
      </c>
      <c r="T58" s="369" t="str">
        <f t="shared" si="30"/>
        <v>0</v>
      </c>
      <c r="U58" s="369" t="str">
        <f t="shared" si="30"/>
        <v>0</v>
      </c>
      <c r="V58" s="369" t="str">
        <f t="shared" si="30"/>
        <v>0</v>
      </c>
      <c r="W58" s="369" t="str">
        <f t="shared" si="30"/>
        <v>0</v>
      </c>
      <c r="X58" s="369" t="str">
        <f t="shared" si="30"/>
        <v>0</v>
      </c>
      <c r="Y58" s="369" t="str">
        <f t="shared" si="30"/>
        <v>0</v>
      </c>
      <c r="Z58" s="369" t="str">
        <f t="shared" si="30"/>
        <v>0</v>
      </c>
      <c r="AA58" s="369" t="str">
        <f t="shared" si="30"/>
        <v>0</v>
      </c>
      <c r="AB58" s="369" t="str">
        <f t="shared" si="30"/>
        <v>0</v>
      </c>
      <c r="AC58" s="369" t="str">
        <f t="shared" si="30"/>
        <v>0</v>
      </c>
      <c r="AD58" s="369" t="str">
        <f t="shared" si="30"/>
        <v>0</v>
      </c>
      <c r="AE58" s="369" t="str">
        <f t="shared" si="30"/>
        <v>0</v>
      </c>
      <c r="AF58" s="369" t="str">
        <f t="shared" si="30"/>
        <v>0</v>
      </c>
      <c r="AG58" s="369" t="str">
        <f t="shared" si="30"/>
        <v>0</v>
      </c>
      <c r="AH58" s="369" t="str">
        <f t="shared" si="30"/>
        <v>0</v>
      </c>
      <c r="AI58" s="369" t="str">
        <f t="shared" si="30"/>
        <v>0</v>
      </c>
      <c r="AJ58" s="369" t="str">
        <f t="shared" si="30"/>
        <v>0</v>
      </c>
      <c r="AK58" s="369" t="str">
        <f t="shared" si="30"/>
        <v>0</v>
      </c>
      <c r="AL58" s="369" t="str">
        <f t="shared" si="30"/>
        <v>0</v>
      </c>
      <c r="AM58" s="369" t="str">
        <f t="shared" si="30"/>
        <v>0</v>
      </c>
      <c r="AN58" s="369" t="str">
        <f t="shared" si="30"/>
        <v>0</v>
      </c>
      <c r="AO58" s="369" t="str">
        <f t="shared" si="30"/>
        <v>0</v>
      </c>
      <c r="AP58" s="369" t="str">
        <f t="shared" si="30"/>
        <v>0</v>
      </c>
      <c r="AQ58" s="369" t="str">
        <f t="shared" si="30"/>
        <v>0</v>
      </c>
      <c r="AR58" s="369" t="str">
        <f t="shared" si="30"/>
        <v>0</v>
      </c>
      <c r="AS58" s="369" t="str">
        <f t="shared" si="30"/>
        <v>0</v>
      </c>
      <c r="AT58" s="369" t="str">
        <f t="shared" si="30"/>
        <v>0</v>
      </c>
      <c r="AU58" s="369" t="str">
        <f t="shared" si="30"/>
        <v>0</v>
      </c>
      <c r="AV58" s="369" t="str">
        <f t="shared" si="30"/>
        <v>0</v>
      </c>
      <c r="AW58" s="369" t="str">
        <f t="shared" si="30"/>
        <v>0</v>
      </c>
      <c r="AX58" s="369" t="str">
        <f t="shared" si="30"/>
        <v>0</v>
      </c>
      <c r="AY58" s="369" t="str">
        <f t="shared" si="30"/>
        <v>0</v>
      </c>
      <c r="AZ58" s="314"/>
    </row>
    <row r="59" spans="1:52" s="315" customFormat="1" ht="16.5" customHeight="1" thickBot="1" x14ac:dyDescent="0.45">
      <c r="A59" s="555"/>
      <c r="B59" s="558" t="s">
        <v>408</v>
      </c>
      <c r="C59" s="559"/>
      <c r="D59" s="370" t="e">
        <f>IF(D$56="△","0",(2*D57/$C$55/$X$118)^2*0.5)</f>
        <v>#DIV/0!</v>
      </c>
      <c r="E59" s="371" t="e">
        <f t="shared" ref="E59:AY59" si="31">IF(E$56="△","0",(2*E57/$C$55/$X$118)^2*0.5)</f>
        <v>#DIV/0!</v>
      </c>
      <c r="F59" s="371" t="e">
        <f t="shared" si="31"/>
        <v>#DIV/0!</v>
      </c>
      <c r="G59" s="371" t="e">
        <f t="shared" si="31"/>
        <v>#DIV/0!</v>
      </c>
      <c r="H59" s="371" t="e">
        <f t="shared" si="31"/>
        <v>#DIV/0!</v>
      </c>
      <c r="I59" s="371" t="e">
        <f t="shared" si="31"/>
        <v>#DIV/0!</v>
      </c>
      <c r="J59" s="371" t="e">
        <f t="shared" si="31"/>
        <v>#DIV/0!</v>
      </c>
      <c r="K59" s="371" t="e">
        <f t="shared" si="31"/>
        <v>#DIV/0!</v>
      </c>
      <c r="L59" s="371" t="e">
        <f t="shared" si="31"/>
        <v>#DIV/0!</v>
      </c>
      <c r="M59" s="371" t="e">
        <f t="shared" si="31"/>
        <v>#DIV/0!</v>
      </c>
      <c r="N59" s="371" t="e">
        <f t="shared" si="31"/>
        <v>#DIV/0!</v>
      </c>
      <c r="O59" s="371" t="e">
        <f t="shared" si="31"/>
        <v>#DIV/0!</v>
      </c>
      <c r="P59" s="371" t="e">
        <f t="shared" si="31"/>
        <v>#DIV/0!</v>
      </c>
      <c r="Q59" s="371" t="e">
        <f t="shared" si="31"/>
        <v>#DIV/0!</v>
      </c>
      <c r="R59" s="371" t="e">
        <f t="shared" si="31"/>
        <v>#DIV/0!</v>
      </c>
      <c r="S59" s="371" t="e">
        <f t="shared" si="31"/>
        <v>#DIV/0!</v>
      </c>
      <c r="T59" s="371" t="e">
        <f t="shared" si="31"/>
        <v>#DIV/0!</v>
      </c>
      <c r="U59" s="371" t="e">
        <f t="shared" si="31"/>
        <v>#DIV/0!</v>
      </c>
      <c r="V59" s="371" t="e">
        <f t="shared" si="31"/>
        <v>#DIV/0!</v>
      </c>
      <c r="W59" s="371" t="e">
        <f t="shared" si="31"/>
        <v>#DIV/0!</v>
      </c>
      <c r="X59" s="371" t="e">
        <f t="shared" si="31"/>
        <v>#DIV/0!</v>
      </c>
      <c r="Y59" s="371" t="e">
        <f t="shared" si="31"/>
        <v>#DIV/0!</v>
      </c>
      <c r="Z59" s="371" t="e">
        <f t="shared" si="31"/>
        <v>#DIV/0!</v>
      </c>
      <c r="AA59" s="371" t="e">
        <f t="shared" si="31"/>
        <v>#DIV/0!</v>
      </c>
      <c r="AB59" s="371" t="e">
        <f t="shared" si="31"/>
        <v>#DIV/0!</v>
      </c>
      <c r="AC59" s="371" t="e">
        <f t="shared" si="31"/>
        <v>#DIV/0!</v>
      </c>
      <c r="AD59" s="371" t="e">
        <f t="shared" si="31"/>
        <v>#DIV/0!</v>
      </c>
      <c r="AE59" s="371" t="e">
        <f t="shared" si="31"/>
        <v>#DIV/0!</v>
      </c>
      <c r="AF59" s="371" t="e">
        <f t="shared" si="31"/>
        <v>#DIV/0!</v>
      </c>
      <c r="AG59" s="371" t="e">
        <f t="shared" si="31"/>
        <v>#DIV/0!</v>
      </c>
      <c r="AH59" s="371" t="e">
        <f t="shared" si="31"/>
        <v>#DIV/0!</v>
      </c>
      <c r="AI59" s="371" t="e">
        <f t="shared" si="31"/>
        <v>#DIV/0!</v>
      </c>
      <c r="AJ59" s="371" t="e">
        <f t="shared" si="31"/>
        <v>#DIV/0!</v>
      </c>
      <c r="AK59" s="371" t="e">
        <f t="shared" si="31"/>
        <v>#DIV/0!</v>
      </c>
      <c r="AL59" s="371" t="e">
        <f t="shared" si="31"/>
        <v>#DIV/0!</v>
      </c>
      <c r="AM59" s="371" t="e">
        <f t="shared" si="31"/>
        <v>#DIV/0!</v>
      </c>
      <c r="AN59" s="371" t="e">
        <f t="shared" si="31"/>
        <v>#DIV/0!</v>
      </c>
      <c r="AO59" s="371" t="e">
        <f t="shared" si="31"/>
        <v>#DIV/0!</v>
      </c>
      <c r="AP59" s="371" t="e">
        <f t="shared" si="31"/>
        <v>#DIV/0!</v>
      </c>
      <c r="AQ59" s="371" t="e">
        <f t="shared" si="31"/>
        <v>#DIV/0!</v>
      </c>
      <c r="AR59" s="371" t="e">
        <f t="shared" si="31"/>
        <v>#DIV/0!</v>
      </c>
      <c r="AS59" s="371" t="e">
        <f t="shared" si="31"/>
        <v>#DIV/0!</v>
      </c>
      <c r="AT59" s="371" t="e">
        <f t="shared" si="31"/>
        <v>#DIV/0!</v>
      </c>
      <c r="AU59" s="371" t="e">
        <f t="shared" si="31"/>
        <v>#DIV/0!</v>
      </c>
      <c r="AV59" s="371" t="e">
        <f t="shared" si="31"/>
        <v>#DIV/0!</v>
      </c>
      <c r="AW59" s="371" t="e">
        <f t="shared" si="31"/>
        <v>#DIV/0!</v>
      </c>
      <c r="AX59" s="371" t="e">
        <f t="shared" si="31"/>
        <v>#DIV/0!</v>
      </c>
      <c r="AY59" s="371" t="e">
        <f t="shared" si="31"/>
        <v>#DIV/0!</v>
      </c>
      <c r="AZ59" s="314"/>
    </row>
    <row r="60" spans="1:52" s="311" customFormat="1" ht="16.5" customHeight="1" x14ac:dyDescent="0.4">
      <c r="A60" s="553" t="s">
        <v>342</v>
      </c>
      <c r="B60" s="307" t="s">
        <v>132</v>
      </c>
      <c r="C60" s="327" t="s">
        <v>133</v>
      </c>
      <c r="D60" s="346">
        <v>0</v>
      </c>
      <c r="E60" s="309">
        <v>0.5</v>
      </c>
      <c r="F60" s="309">
        <v>1</v>
      </c>
      <c r="G60" s="309">
        <v>1.5</v>
      </c>
      <c r="H60" s="309">
        <v>2</v>
      </c>
      <c r="I60" s="309">
        <v>2.5</v>
      </c>
      <c r="J60" s="309">
        <v>3</v>
      </c>
      <c r="K60" s="309">
        <v>3.5</v>
      </c>
      <c r="L60" s="309">
        <v>4</v>
      </c>
      <c r="M60" s="309">
        <v>4.5</v>
      </c>
      <c r="N60" s="309">
        <v>5</v>
      </c>
      <c r="O60" s="309">
        <v>5.5</v>
      </c>
      <c r="P60" s="309">
        <v>6</v>
      </c>
      <c r="Q60" s="309">
        <v>6.5</v>
      </c>
      <c r="R60" s="309">
        <v>7</v>
      </c>
      <c r="S60" s="309">
        <v>7.5</v>
      </c>
      <c r="T60" s="309">
        <v>8</v>
      </c>
      <c r="U60" s="309">
        <v>8.5</v>
      </c>
      <c r="V60" s="309">
        <v>9</v>
      </c>
      <c r="W60" s="309">
        <v>9.5</v>
      </c>
      <c r="X60" s="309">
        <v>10</v>
      </c>
      <c r="Y60" s="309">
        <v>10.5</v>
      </c>
      <c r="Z60" s="309">
        <v>11</v>
      </c>
      <c r="AA60" s="309">
        <v>11.5</v>
      </c>
      <c r="AB60" s="309">
        <v>12</v>
      </c>
      <c r="AC60" s="309">
        <v>12.5</v>
      </c>
      <c r="AD60" s="309">
        <v>13</v>
      </c>
      <c r="AE60" s="309">
        <v>13.5</v>
      </c>
      <c r="AF60" s="309">
        <v>14</v>
      </c>
      <c r="AG60" s="309">
        <v>14.5</v>
      </c>
      <c r="AH60" s="309">
        <v>15</v>
      </c>
      <c r="AI60" s="309">
        <v>15.5</v>
      </c>
      <c r="AJ60" s="309">
        <v>16</v>
      </c>
      <c r="AK60" s="309">
        <v>16.5</v>
      </c>
      <c r="AL60" s="309">
        <v>17</v>
      </c>
      <c r="AM60" s="309">
        <v>17.5</v>
      </c>
      <c r="AN60" s="309">
        <v>18</v>
      </c>
      <c r="AO60" s="309">
        <v>18.5</v>
      </c>
      <c r="AP60" s="309">
        <v>19</v>
      </c>
      <c r="AQ60" s="309">
        <v>19.5</v>
      </c>
      <c r="AR60" s="309">
        <v>20</v>
      </c>
      <c r="AS60" s="309">
        <v>20.5</v>
      </c>
      <c r="AT60" s="309">
        <v>21</v>
      </c>
      <c r="AU60" s="309">
        <v>21.5</v>
      </c>
      <c r="AV60" s="309">
        <v>22</v>
      </c>
      <c r="AW60" s="309">
        <v>22.5</v>
      </c>
      <c r="AX60" s="309">
        <v>23</v>
      </c>
      <c r="AY60" s="310">
        <v>23.5</v>
      </c>
      <c r="AZ60" s="318"/>
    </row>
    <row r="61" spans="1:52" s="315" customFormat="1" ht="16.5" customHeight="1" thickBot="1" x14ac:dyDescent="0.45">
      <c r="A61" s="554"/>
      <c r="B61" s="347">
        <f>$C$15</f>
        <v>0</v>
      </c>
      <c r="C61" s="348">
        <f>$D$15</f>
        <v>0</v>
      </c>
      <c r="D61" s="364" t="str">
        <f t="shared" ref="D61:AY61" si="32">IF(D60&lt;$C$61,"△",IF(D60&gt;$B$61-0.5,"△",""))</f>
        <v>△</v>
      </c>
      <c r="E61" s="362" t="str">
        <f t="shared" si="32"/>
        <v>△</v>
      </c>
      <c r="F61" s="362" t="str">
        <f t="shared" si="32"/>
        <v>△</v>
      </c>
      <c r="G61" s="362" t="str">
        <f t="shared" si="32"/>
        <v>△</v>
      </c>
      <c r="H61" s="362" t="str">
        <f t="shared" si="32"/>
        <v>△</v>
      </c>
      <c r="I61" s="362" t="str">
        <f t="shared" si="32"/>
        <v>△</v>
      </c>
      <c r="J61" s="362" t="str">
        <f t="shared" si="32"/>
        <v>△</v>
      </c>
      <c r="K61" s="362" t="str">
        <f t="shared" si="32"/>
        <v>△</v>
      </c>
      <c r="L61" s="362" t="str">
        <f t="shared" si="32"/>
        <v>△</v>
      </c>
      <c r="M61" s="362" t="str">
        <f t="shared" si="32"/>
        <v>△</v>
      </c>
      <c r="N61" s="362" t="str">
        <f t="shared" si="32"/>
        <v>△</v>
      </c>
      <c r="O61" s="362" t="str">
        <f t="shared" si="32"/>
        <v>△</v>
      </c>
      <c r="P61" s="362" t="str">
        <f t="shared" si="32"/>
        <v>△</v>
      </c>
      <c r="Q61" s="362" t="str">
        <f t="shared" si="32"/>
        <v>△</v>
      </c>
      <c r="R61" s="362" t="str">
        <f t="shared" si="32"/>
        <v>△</v>
      </c>
      <c r="S61" s="362" t="str">
        <f t="shared" si="32"/>
        <v>△</v>
      </c>
      <c r="T61" s="362" t="str">
        <f t="shared" si="32"/>
        <v>△</v>
      </c>
      <c r="U61" s="362" t="str">
        <f t="shared" si="32"/>
        <v>△</v>
      </c>
      <c r="V61" s="362" t="str">
        <f t="shared" si="32"/>
        <v>△</v>
      </c>
      <c r="W61" s="362" t="str">
        <f t="shared" si="32"/>
        <v>△</v>
      </c>
      <c r="X61" s="362" t="str">
        <f t="shared" si="32"/>
        <v>△</v>
      </c>
      <c r="Y61" s="362" t="str">
        <f t="shared" si="32"/>
        <v>△</v>
      </c>
      <c r="Z61" s="362" t="str">
        <f t="shared" si="32"/>
        <v>△</v>
      </c>
      <c r="AA61" s="362" t="str">
        <f t="shared" si="32"/>
        <v>△</v>
      </c>
      <c r="AB61" s="362" t="str">
        <f t="shared" si="32"/>
        <v>△</v>
      </c>
      <c r="AC61" s="362" t="str">
        <f t="shared" si="32"/>
        <v>△</v>
      </c>
      <c r="AD61" s="362" t="str">
        <f t="shared" si="32"/>
        <v>△</v>
      </c>
      <c r="AE61" s="362" t="str">
        <f t="shared" si="32"/>
        <v>△</v>
      </c>
      <c r="AF61" s="362" t="str">
        <f t="shared" si="32"/>
        <v>△</v>
      </c>
      <c r="AG61" s="362" t="str">
        <f t="shared" si="32"/>
        <v>△</v>
      </c>
      <c r="AH61" s="362" t="str">
        <f t="shared" si="32"/>
        <v>△</v>
      </c>
      <c r="AI61" s="362" t="str">
        <f t="shared" si="32"/>
        <v>△</v>
      </c>
      <c r="AJ61" s="362" t="str">
        <f t="shared" si="32"/>
        <v>△</v>
      </c>
      <c r="AK61" s="362" t="str">
        <f t="shared" si="32"/>
        <v>△</v>
      </c>
      <c r="AL61" s="362" t="str">
        <f t="shared" si="32"/>
        <v>△</v>
      </c>
      <c r="AM61" s="362" t="str">
        <f t="shared" si="32"/>
        <v>△</v>
      </c>
      <c r="AN61" s="362" t="str">
        <f t="shared" si="32"/>
        <v>△</v>
      </c>
      <c r="AO61" s="362" t="str">
        <f t="shared" si="32"/>
        <v>△</v>
      </c>
      <c r="AP61" s="362" t="str">
        <f t="shared" si="32"/>
        <v>△</v>
      </c>
      <c r="AQ61" s="362" t="str">
        <f t="shared" si="32"/>
        <v>△</v>
      </c>
      <c r="AR61" s="362" t="str">
        <f t="shared" si="32"/>
        <v>△</v>
      </c>
      <c r="AS61" s="362" t="str">
        <f t="shared" si="32"/>
        <v>△</v>
      </c>
      <c r="AT61" s="362" t="str">
        <f t="shared" si="32"/>
        <v>△</v>
      </c>
      <c r="AU61" s="362" t="str">
        <f t="shared" si="32"/>
        <v>△</v>
      </c>
      <c r="AV61" s="362" t="str">
        <f t="shared" si="32"/>
        <v>△</v>
      </c>
      <c r="AW61" s="362" t="str">
        <f t="shared" si="32"/>
        <v>△</v>
      </c>
      <c r="AX61" s="362" t="str">
        <f t="shared" si="32"/>
        <v>△</v>
      </c>
      <c r="AY61" s="363" t="str">
        <f t="shared" si="32"/>
        <v>△</v>
      </c>
      <c r="AZ61" s="314"/>
    </row>
    <row r="62" spans="1:52" s="315" customFormat="1" ht="16.5" customHeight="1" thickBot="1" x14ac:dyDescent="0.45">
      <c r="A62" s="554"/>
      <c r="B62" s="316" t="s">
        <v>388</v>
      </c>
      <c r="C62" s="317">
        <f>$S$6</f>
        <v>0</v>
      </c>
      <c r="D62" s="362" t="str">
        <f t="shared" ref="D62:AY62" si="33">IF(AND(D60&gt;=$B$61,D60&lt;=$C$61-0.5),"△","")</f>
        <v/>
      </c>
      <c r="E62" s="362" t="str">
        <f t="shared" si="33"/>
        <v/>
      </c>
      <c r="F62" s="362" t="str">
        <f t="shared" si="33"/>
        <v/>
      </c>
      <c r="G62" s="362" t="str">
        <f t="shared" si="33"/>
        <v/>
      </c>
      <c r="H62" s="362" t="str">
        <f t="shared" si="33"/>
        <v/>
      </c>
      <c r="I62" s="362" t="str">
        <f t="shared" si="33"/>
        <v/>
      </c>
      <c r="J62" s="362" t="str">
        <f t="shared" si="33"/>
        <v/>
      </c>
      <c r="K62" s="362" t="str">
        <f t="shared" si="33"/>
        <v/>
      </c>
      <c r="L62" s="362" t="str">
        <f t="shared" si="33"/>
        <v/>
      </c>
      <c r="M62" s="362" t="str">
        <f t="shared" si="33"/>
        <v/>
      </c>
      <c r="N62" s="362" t="str">
        <f t="shared" si="33"/>
        <v/>
      </c>
      <c r="O62" s="362" t="str">
        <f t="shared" si="33"/>
        <v/>
      </c>
      <c r="P62" s="362" t="str">
        <f t="shared" si="33"/>
        <v/>
      </c>
      <c r="Q62" s="362" t="str">
        <f t="shared" si="33"/>
        <v/>
      </c>
      <c r="R62" s="362" t="str">
        <f t="shared" si="33"/>
        <v/>
      </c>
      <c r="S62" s="362" t="str">
        <f t="shared" si="33"/>
        <v/>
      </c>
      <c r="T62" s="362" t="str">
        <f t="shared" si="33"/>
        <v/>
      </c>
      <c r="U62" s="362" t="str">
        <f t="shared" si="33"/>
        <v/>
      </c>
      <c r="V62" s="362" t="str">
        <f t="shared" si="33"/>
        <v/>
      </c>
      <c r="W62" s="362" t="str">
        <f t="shared" si="33"/>
        <v/>
      </c>
      <c r="X62" s="362" t="str">
        <f t="shared" si="33"/>
        <v/>
      </c>
      <c r="Y62" s="362" t="str">
        <f t="shared" si="33"/>
        <v/>
      </c>
      <c r="Z62" s="362" t="str">
        <f t="shared" si="33"/>
        <v/>
      </c>
      <c r="AA62" s="362" t="str">
        <f t="shared" si="33"/>
        <v/>
      </c>
      <c r="AB62" s="362" t="str">
        <f t="shared" si="33"/>
        <v/>
      </c>
      <c r="AC62" s="362" t="str">
        <f t="shared" si="33"/>
        <v/>
      </c>
      <c r="AD62" s="362" t="str">
        <f t="shared" si="33"/>
        <v/>
      </c>
      <c r="AE62" s="362" t="str">
        <f t="shared" si="33"/>
        <v/>
      </c>
      <c r="AF62" s="362" t="str">
        <f t="shared" si="33"/>
        <v/>
      </c>
      <c r="AG62" s="362" t="str">
        <f t="shared" si="33"/>
        <v/>
      </c>
      <c r="AH62" s="362" t="str">
        <f t="shared" si="33"/>
        <v/>
      </c>
      <c r="AI62" s="362" t="str">
        <f t="shared" si="33"/>
        <v/>
      </c>
      <c r="AJ62" s="362" t="str">
        <f t="shared" si="33"/>
        <v/>
      </c>
      <c r="AK62" s="362" t="str">
        <f t="shared" si="33"/>
        <v/>
      </c>
      <c r="AL62" s="362" t="str">
        <f t="shared" si="33"/>
        <v/>
      </c>
      <c r="AM62" s="362" t="str">
        <f t="shared" si="33"/>
        <v/>
      </c>
      <c r="AN62" s="362" t="str">
        <f t="shared" si="33"/>
        <v/>
      </c>
      <c r="AO62" s="362" t="str">
        <f t="shared" si="33"/>
        <v/>
      </c>
      <c r="AP62" s="362" t="str">
        <f t="shared" si="33"/>
        <v/>
      </c>
      <c r="AQ62" s="362" t="str">
        <f t="shared" si="33"/>
        <v/>
      </c>
      <c r="AR62" s="362" t="str">
        <f t="shared" si="33"/>
        <v/>
      </c>
      <c r="AS62" s="362" t="str">
        <f t="shared" si="33"/>
        <v/>
      </c>
      <c r="AT62" s="362" t="str">
        <f t="shared" si="33"/>
        <v/>
      </c>
      <c r="AU62" s="362" t="str">
        <f t="shared" si="33"/>
        <v/>
      </c>
      <c r="AV62" s="362" t="str">
        <f t="shared" si="33"/>
        <v/>
      </c>
      <c r="AW62" s="362" t="str">
        <f t="shared" si="33"/>
        <v/>
      </c>
      <c r="AX62" s="362" t="str">
        <f t="shared" si="33"/>
        <v/>
      </c>
      <c r="AY62" s="363" t="str">
        <f t="shared" si="33"/>
        <v/>
      </c>
      <c r="AZ62" s="314"/>
    </row>
    <row r="63" spans="1:52" s="315" customFormat="1" ht="16.5" customHeight="1" x14ac:dyDescent="0.4">
      <c r="A63" s="554"/>
      <c r="B63" s="560" t="s">
        <v>439</v>
      </c>
      <c r="C63" s="561"/>
      <c r="D63" s="364" t="str">
        <f t="shared" ref="D63:AY63" si="34">IF($B$61&gt;$C$61,D61,D62)</f>
        <v/>
      </c>
      <c r="E63" s="362" t="str">
        <f t="shared" si="34"/>
        <v/>
      </c>
      <c r="F63" s="362" t="str">
        <f t="shared" si="34"/>
        <v/>
      </c>
      <c r="G63" s="362" t="str">
        <f t="shared" si="34"/>
        <v/>
      </c>
      <c r="H63" s="362" t="str">
        <f t="shared" si="34"/>
        <v/>
      </c>
      <c r="I63" s="362" t="str">
        <f t="shared" si="34"/>
        <v/>
      </c>
      <c r="J63" s="362" t="str">
        <f t="shared" si="34"/>
        <v/>
      </c>
      <c r="K63" s="362" t="str">
        <f t="shared" si="34"/>
        <v/>
      </c>
      <c r="L63" s="362" t="str">
        <f t="shared" si="34"/>
        <v/>
      </c>
      <c r="M63" s="362" t="str">
        <f t="shared" si="34"/>
        <v/>
      </c>
      <c r="N63" s="362" t="str">
        <f t="shared" si="34"/>
        <v/>
      </c>
      <c r="O63" s="362" t="str">
        <f t="shared" si="34"/>
        <v/>
      </c>
      <c r="P63" s="362" t="str">
        <f t="shared" si="34"/>
        <v/>
      </c>
      <c r="Q63" s="362" t="str">
        <f t="shared" si="34"/>
        <v/>
      </c>
      <c r="R63" s="362" t="str">
        <f t="shared" si="34"/>
        <v/>
      </c>
      <c r="S63" s="362" t="str">
        <f t="shared" si="34"/>
        <v/>
      </c>
      <c r="T63" s="362" t="str">
        <f t="shared" si="34"/>
        <v/>
      </c>
      <c r="U63" s="362" t="str">
        <f t="shared" si="34"/>
        <v/>
      </c>
      <c r="V63" s="362" t="str">
        <f t="shared" si="34"/>
        <v/>
      </c>
      <c r="W63" s="362" t="str">
        <f t="shared" si="34"/>
        <v/>
      </c>
      <c r="X63" s="362" t="str">
        <f t="shared" si="34"/>
        <v/>
      </c>
      <c r="Y63" s="362" t="str">
        <f t="shared" si="34"/>
        <v/>
      </c>
      <c r="Z63" s="362" t="str">
        <f t="shared" si="34"/>
        <v/>
      </c>
      <c r="AA63" s="362" t="str">
        <f t="shared" si="34"/>
        <v/>
      </c>
      <c r="AB63" s="362" t="str">
        <f t="shared" si="34"/>
        <v/>
      </c>
      <c r="AC63" s="362" t="str">
        <f t="shared" si="34"/>
        <v/>
      </c>
      <c r="AD63" s="362" t="str">
        <f t="shared" si="34"/>
        <v/>
      </c>
      <c r="AE63" s="362" t="str">
        <f t="shared" si="34"/>
        <v/>
      </c>
      <c r="AF63" s="362" t="str">
        <f t="shared" si="34"/>
        <v/>
      </c>
      <c r="AG63" s="362" t="str">
        <f t="shared" si="34"/>
        <v/>
      </c>
      <c r="AH63" s="362" t="str">
        <f t="shared" si="34"/>
        <v/>
      </c>
      <c r="AI63" s="362" t="str">
        <f t="shared" si="34"/>
        <v/>
      </c>
      <c r="AJ63" s="362" t="str">
        <f t="shared" si="34"/>
        <v/>
      </c>
      <c r="AK63" s="362" t="str">
        <f t="shared" si="34"/>
        <v/>
      </c>
      <c r="AL63" s="362" t="str">
        <f t="shared" si="34"/>
        <v/>
      </c>
      <c r="AM63" s="362" t="str">
        <f t="shared" si="34"/>
        <v/>
      </c>
      <c r="AN63" s="362" t="str">
        <f t="shared" si="34"/>
        <v/>
      </c>
      <c r="AO63" s="362" t="str">
        <f t="shared" si="34"/>
        <v/>
      </c>
      <c r="AP63" s="362" t="str">
        <f t="shared" si="34"/>
        <v/>
      </c>
      <c r="AQ63" s="362" t="str">
        <f t="shared" si="34"/>
        <v/>
      </c>
      <c r="AR63" s="362" t="str">
        <f t="shared" si="34"/>
        <v/>
      </c>
      <c r="AS63" s="362" t="str">
        <f t="shared" si="34"/>
        <v/>
      </c>
      <c r="AT63" s="362" t="str">
        <f t="shared" si="34"/>
        <v/>
      </c>
      <c r="AU63" s="362" t="str">
        <f t="shared" si="34"/>
        <v/>
      </c>
      <c r="AV63" s="362" t="str">
        <f t="shared" si="34"/>
        <v/>
      </c>
      <c r="AW63" s="362" t="str">
        <f t="shared" si="34"/>
        <v/>
      </c>
      <c r="AX63" s="362" t="str">
        <f t="shared" si="34"/>
        <v/>
      </c>
      <c r="AY63" s="363" t="str">
        <f t="shared" si="34"/>
        <v/>
      </c>
      <c r="AZ63" s="314"/>
    </row>
    <row r="64" spans="1:52" s="315" customFormat="1" ht="16.5" customHeight="1" x14ac:dyDescent="0.4">
      <c r="A64" s="554"/>
      <c r="B64" s="556" t="s">
        <v>438</v>
      </c>
      <c r="C64" s="557"/>
      <c r="D64" s="365">
        <f>IF($A$31,('2-2　電力使用量入力シート'!$G$28),('2-2　電力使用量入力シート'!$D$15))</f>
        <v>0</v>
      </c>
      <c r="E64" s="366">
        <f>IF($A$31,('2-2　電力使用量入力シート'!$G$29),('2-2　電力使用量入力シート'!$E$15))</f>
        <v>0</v>
      </c>
      <c r="F64" s="366">
        <f>IF($A$31,('2-2　電力使用量入力シート'!$G$30),('2-2　電力使用量入力シート'!$F$15))</f>
        <v>0</v>
      </c>
      <c r="G64" s="366">
        <f>IF($A$31,('2-2　電力使用量入力シート'!$G$31),('2-2　電力使用量入力シート'!$G$15))</f>
        <v>0</v>
      </c>
      <c r="H64" s="366">
        <f>IF($A$31,('2-2　電力使用量入力シート'!$G$32),('2-2　電力使用量入力シート'!$H$15))</f>
        <v>0</v>
      </c>
      <c r="I64" s="366">
        <f>IF($A$31,('2-2　電力使用量入力シート'!$G$33),('2-2　電力使用量入力シート'!$I$15))</f>
        <v>0</v>
      </c>
      <c r="J64" s="366">
        <f>IF($A$31,('2-2　電力使用量入力シート'!$G$34),('2-2　電力使用量入力シート'!$J$15))</f>
        <v>0</v>
      </c>
      <c r="K64" s="366">
        <f>IF($A$31,('2-2　電力使用量入力シート'!$G$35),('2-2　電力使用量入力シート'!$K$15))</f>
        <v>0</v>
      </c>
      <c r="L64" s="366">
        <f>IF($A$31,('2-2　電力使用量入力シート'!$G$36),('2-2　電力使用量入力シート'!$L$15))</f>
        <v>0</v>
      </c>
      <c r="M64" s="366">
        <f>IF($A$31,('2-2　電力使用量入力シート'!$G$37),('2-2　電力使用量入力シート'!$M$15))</f>
        <v>0</v>
      </c>
      <c r="N64" s="366">
        <f>IF($A$31,('2-2　電力使用量入力シート'!$G$38),('2-2　電力使用量入力シート'!$N$15))</f>
        <v>0</v>
      </c>
      <c r="O64" s="366">
        <f>IF($A$31,('2-2　電力使用量入力シート'!$G$39),('2-2　電力使用量入力シート'!$O$15))</f>
        <v>0</v>
      </c>
      <c r="P64" s="366">
        <f>IF($A$31,('2-2　電力使用量入力シート'!$G$40),('2-2　電力使用量入力シート'!$P$15))</f>
        <v>0</v>
      </c>
      <c r="Q64" s="366">
        <f>IF($A$31,('2-2　電力使用量入力シート'!$G$41),('2-2　電力使用量入力シート'!$Q$15))</f>
        <v>0</v>
      </c>
      <c r="R64" s="366">
        <f>IF($A$31,('2-2　電力使用量入力シート'!$G$42),('2-2　電力使用量入力シート'!$R$15))</f>
        <v>0</v>
      </c>
      <c r="S64" s="366">
        <f>IF($A$31,('2-2　電力使用量入力シート'!$G$43),('2-2　電力使用量入力シート'!$S$15))</f>
        <v>0</v>
      </c>
      <c r="T64" s="366">
        <f>IF($A$31,('2-2　電力使用量入力シート'!$G$44),('2-2　電力使用量入力シート'!$T$15))</f>
        <v>0</v>
      </c>
      <c r="U64" s="366">
        <f>IF($A$31,('2-2　電力使用量入力シート'!$G$45),('2-2　電力使用量入力シート'!$U$15))</f>
        <v>0</v>
      </c>
      <c r="V64" s="366">
        <f>IF($A$31,('2-2　電力使用量入力シート'!$G$46),('2-2　電力使用量入力シート'!$V$15))</f>
        <v>0</v>
      </c>
      <c r="W64" s="366">
        <f>IF($A$31,('2-2　電力使用量入力シート'!$G$47),('2-2　電力使用量入力シート'!$W$15))</f>
        <v>0</v>
      </c>
      <c r="X64" s="366">
        <f>IF($A$31,('2-2　電力使用量入力シート'!$G$48),('2-2　電力使用量入力シート'!$X$15))</f>
        <v>0</v>
      </c>
      <c r="Y64" s="366">
        <f>IF($A$31,('2-2　電力使用量入力シート'!$G$49),('2-2　電力使用量入力シート'!$Y$15))</f>
        <v>0</v>
      </c>
      <c r="Z64" s="366">
        <f>IF($A$31,('2-2　電力使用量入力シート'!$G$50),('2-2　電力使用量入力シート'!$Z$15))</f>
        <v>0</v>
      </c>
      <c r="AA64" s="366">
        <f>IF($A$31,('2-2　電力使用量入力シート'!$G$51),('2-2　電力使用量入力シート'!$AA$15))</f>
        <v>0</v>
      </c>
      <c r="AB64" s="366">
        <f>IF($A$31,('2-2　電力使用量入力シート'!$G$52),('2-2　電力使用量入力シート'!$AB$15))</f>
        <v>0</v>
      </c>
      <c r="AC64" s="366">
        <f>IF($A$31,('2-2　電力使用量入力シート'!$G$53),('2-2　電力使用量入力シート'!$AC$15))</f>
        <v>0</v>
      </c>
      <c r="AD64" s="366">
        <f>IF($A$31,('2-2　電力使用量入力シート'!$G$54),('2-2　電力使用量入力シート'!$AD$15))</f>
        <v>0</v>
      </c>
      <c r="AE64" s="366">
        <f>IF($A$31,('2-2　電力使用量入力シート'!$G$55),('2-2　電力使用量入力シート'!$AE$15))</f>
        <v>0</v>
      </c>
      <c r="AF64" s="366">
        <f>IF($A$31,('2-2　電力使用量入力シート'!$G$56),('2-2　電力使用量入力シート'!$AF$15))</f>
        <v>0</v>
      </c>
      <c r="AG64" s="366">
        <f>IF($A$31,('2-2　電力使用量入力シート'!$G$57),('2-2　電力使用量入力シート'!$AG$15))</f>
        <v>0</v>
      </c>
      <c r="AH64" s="366">
        <f>IF($A$31,('2-2　電力使用量入力シート'!$G$58),('2-2　電力使用量入力シート'!$AH$15))</f>
        <v>0</v>
      </c>
      <c r="AI64" s="366">
        <f>IF($A$31,('2-2　電力使用量入力シート'!$G$59),('2-2　電力使用量入力シート'!$AI$15))</f>
        <v>0</v>
      </c>
      <c r="AJ64" s="366">
        <f>IF($A$31,('2-2　電力使用量入力シート'!$G$60),('2-2　電力使用量入力シート'!$AJ$15))</f>
        <v>0</v>
      </c>
      <c r="AK64" s="366">
        <f>IF($A$31,('2-2　電力使用量入力シート'!$G$61),('2-2　電力使用量入力シート'!$AK$15))</f>
        <v>0</v>
      </c>
      <c r="AL64" s="366">
        <f>IF($A$31,('2-2　電力使用量入力シート'!$G$62),('2-2　電力使用量入力シート'!$AL$15))</f>
        <v>0</v>
      </c>
      <c r="AM64" s="366">
        <f>IF($A$31,('2-2　電力使用量入力シート'!$G$63),('2-2　電力使用量入力シート'!$AM$15))</f>
        <v>0</v>
      </c>
      <c r="AN64" s="366">
        <f>IF($A$31,('2-2　電力使用量入力シート'!$G$64),('2-2　電力使用量入力シート'!$AN$15))</f>
        <v>0</v>
      </c>
      <c r="AO64" s="366">
        <f>IF($A$31,('2-2　電力使用量入力シート'!$G$65),('2-2　電力使用量入力シート'!$AO$15))</f>
        <v>0</v>
      </c>
      <c r="AP64" s="366">
        <f>IF($A$31,('2-2　電力使用量入力シート'!$G$66),('2-2　電力使用量入力シート'!$AP$15))</f>
        <v>0</v>
      </c>
      <c r="AQ64" s="366">
        <f>IF($A$31,('2-2　電力使用量入力シート'!$G$67),('2-2　電力使用量入力シート'!$AQ$15))</f>
        <v>0</v>
      </c>
      <c r="AR64" s="366">
        <f>IF($A$31,('2-2　電力使用量入力シート'!$G$68),('2-2　電力使用量入力シート'!$AR$15))</f>
        <v>0</v>
      </c>
      <c r="AS64" s="366">
        <f>IF($A$31,('2-2　電力使用量入力シート'!$G$69),('2-2　電力使用量入力シート'!$AS$15))</f>
        <v>0</v>
      </c>
      <c r="AT64" s="366">
        <f>IF($A$31,('2-2　電力使用量入力シート'!$G$70),('2-2　電力使用量入力シート'!$AT$15))</f>
        <v>0</v>
      </c>
      <c r="AU64" s="366">
        <f>IF($A$31,('2-2　電力使用量入力シート'!$G$71),('2-2　電力使用量入力シート'!$AU$15))</f>
        <v>0</v>
      </c>
      <c r="AV64" s="366">
        <f>IF($A$31,('2-2　電力使用量入力シート'!$G$72),('2-2　電力使用量入力シート'!$AV$15))</f>
        <v>0</v>
      </c>
      <c r="AW64" s="366">
        <f>IF($A$31,('2-2　電力使用量入力シート'!$G$73),('2-2　電力使用量入力シート'!$AW$15))</f>
        <v>0</v>
      </c>
      <c r="AX64" s="366">
        <f>IF($A$31,('2-2　電力使用量入力シート'!$G$74),('2-2　電力使用量入力シート'!$AX$15))</f>
        <v>0</v>
      </c>
      <c r="AY64" s="367">
        <f>IF($A$31,('2-2　電力使用量入力シート'!$G$75),('2-2　電力使用量入力シート'!$AY$15))</f>
        <v>0</v>
      </c>
      <c r="AZ64" s="314"/>
    </row>
    <row r="65" spans="1:52" s="315" customFormat="1" ht="16.5" customHeight="1" x14ac:dyDescent="0.4">
      <c r="A65" s="554"/>
      <c r="B65" s="556" t="s">
        <v>407</v>
      </c>
      <c r="C65" s="557"/>
      <c r="D65" s="368" t="str">
        <f>IF(D$63="","0",(2*D64/$C$62/$X$118)^2*0.5)</f>
        <v>0</v>
      </c>
      <c r="E65" s="369" t="str">
        <f t="shared" ref="E65:AY65" si="35">IF(E$63="","0",(2*E64/$C$62/$X$118)^2*0.5)</f>
        <v>0</v>
      </c>
      <c r="F65" s="369" t="str">
        <f t="shared" si="35"/>
        <v>0</v>
      </c>
      <c r="G65" s="369" t="str">
        <f t="shared" si="35"/>
        <v>0</v>
      </c>
      <c r="H65" s="369" t="str">
        <f t="shared" si="35"/>
        <v>0</v>
      </c>
      <c r="I65" s="369" t="str">
        <f t="shared" si="35"/>
        <v>0</v>
      </c>
      <c r="J65" s="369" t="str">
        <f t="shared" si="35"/>
        <v>0</v>
      </c>
      <c r="K65" s="369" t="str">
        <f t="shared" si="35"/>
        <v>0</v>
      </c>
      <c r="L65" s="369" t="str">
        <f t="shared" si="35"/>
        <v>0</v>
      </c>
      <c r="M65" s="369" t="str">
        <f t="shared" si="35"/>
        <v>0</v>
      </c>
      <c r="N65" s="369" t="str">
        <f t="shared" si="35"/>
        <v>0</v>
      </c>
      <c r="O65" s="369" t="str">
        <f t="shared" si="35"/>
        <v>0</v>
      </c>
      <c r="P65" s="369" t="str">
        <f t="shared" si="35"/>
        <v>0</v>
      </c>
      <c r="Q65" s="369" t="str">
        <f t="shared" si="35"/>
        <v>0</v>
      </c>
      <c r="R65" s="369" t="str">
        <f t="shared" si="35"/>
        <v>0</v>
      </c>
      <c r="S65" s="369" t="str">
        <f t="shared" si="35"/>
        <v>0</v>
      </c>
      <c r="T65" s="369" t="str">
        <f t="shared" si="35"/>
        <v>0</v>
      </c>
      <c r="U65" s="369" t="str">
        <f t="shared" si="35"/>
        <v>0</v>
      </c>
      <c r="V65" s="369" t="str">
        <f t="shared" si="35"/>
        <v>0</v>
      </c>
      <c r="W65" s="369" t="str">
        <f t="shared" si="35"/>
        <v>0</v>
      </c>
      <c r="X65" s="369" t="str">
        <f t="shared" si="35"/>
        <v>0</v>
      </c>
      <c r="Y65" s="369" t="str">
        <f t="shared" si="35"/>
        <v>0</v>
      </c>
      <c r="Z65" s="369" t="str">
        <f t="shared" si="35"/>
        <v>0</v>
      </c>
      <c r="AA65" s="369" t="str">
        <f t="shared" si="35"/>
        <v>0</v>
      </c>
      <c r="AB65" s="369" t="str">
        <f t="shared" si="35"/>
        <v>0</v>
      </c>
      <c r="AC65" s="369" t="str">
        <f t="shared" si="35"/>
        <v>0</v>
      </c>
      <c r="AD65" s="369" t="str">
        <f t="shared" si="35"/>
        <v>0</v>
      </c>
      <c r="AE65" s="369" t="str">
        <f t="shared" si="35"/>
        <v>0</v>
      </c>
      <c r="AF65" s="369" t="str">
        <f t="shared" si="35"/>
        <v>0</v>
      </c>
      <c r="AG65" s="369" t="str">
        <f t="shared" si="35"/>
        <v>0</v>
      </c>
      <c r="AH65" s="369" t="str">
        <f t="shared" si="35"/>
        <v>0</v>
      </c>
      <c r="AI65" s="369" t="str">
        <f t="shared" si="35"/>
        <v>0</v>
      </c>
      <c r="AJ65" s="369" t="str">
        <f t="shared" si="35"/>
        <v>0</v>
      </c>
      <c r="AK65" s="369" t="str">
        <f t="shared" si="35"/>
        <v>0</v>
      </c>
      <c r="AL65" s="369" t="str">
        <f t="shared" si="35"/>
        <v>0</v>
      </c>
      <c r="AM65" s="369" t="str">
        <f t="shared" si="35"/>
        <v>0</v>
      </c>
      <c r="AN65" s="369" t="str">
        <f t="shared" si="35"/>
        <v>0</v>
      </c>
      <c r="AO65" s="369" t="str">
        <f t="shared" si="35"/>
        <v>0</v>
      </c>
      <c r="AP65" s="369" t="str">
        <f t="shared" si="35"/>
        <v>0</v>
      </c>
      <c r="AQ65" s="369" t="str">
        <f t="shared" si="35"/>
        <v>0</v>
      </c>
      <c r="AR65" s="369" t="str">
        <f t="shared" si="35"/>
        <v>0</v>
      </c>
      <c r="AS65" s="369" t="str">
        <f t="shared" si="35"/>
        <v>0</v>
      </c>
      <c r="AT65" s="369" t="str">
        <f t="shared" si="35"/>
        <v>0</v>
      </c>
      <c r="AU65" s="369" t="str">
        <f t="shared" si="35"/>
        <v>0</v>
      </c>
      <c r="AV65" s="369" t="str">
        <f t="shared" si="35"/>
        <v>0</v>
      </c>
      <c r="AW65" s="369" t="str">
        <f t="shared" si="35"/>
        <v>0</v>
      </c>
      <c r="AX65" s="369" t="str">
        <f t="shared" si="35"/>
        <v>0</v>
      </c>
      <c r="AY65" s="369" t="str">
        <f t="shared" si="35"/>
        <v>0</v>
      </c>
      <c r="AZ65" s="314"/>
    </row>
    <row r="66" spans="1:52" s="315" customFormat="1" ht="16.5" customHeight="1" thickBot="1" x14ac:dyDescent="0.45">
      <c r="A66" s="555"/>
      <c r="B66" s="558" t="s">
        <v>408</v>
      </c>
      <c r="C66" s="559"/>
      <c r="D66" s="370" t="e">
        <f>IF(D$63="△","0",(2*D64/$C$62/$X$118)^2*0.5)</f>
        <v>#DIV/0!</v>
      </c>
      <c r="E66" s="371" t="e">
        <f t="shared" ref="E66:AY66" si="36">IF(E$63="△","0",(2*E64/$C$62/$X$118)^2*0.5)</f>
        <v>#DIV/0!</v>
      </c>
      <c r="F66" s="371" t="e">
        <f t="shared" si="36"/>
        <v>#DIV/0!</v>
      </c>
      <c r="G66" s="371" t="e">
        <f t="shared" si="36"/>
        <v>#DIV/0!</v>
      </c>
      <c r="H66" s="371" t="e">
        <f t="shared" si="36"/>
        <v>#DIV/0!</v>
      </c>
      <c r="I66" s="371" t="e">
        <f t="shared" si="36"/>
        <v>#DIV/0!</v>
      </c>
      <c r="J66" s="371" t="e">
        <f t="shared" si="36"/>
        <v>#DIV/0!</v>
      </c>
      <c r="K66" s="371" t="e">
        <f t="shared" si="36"/>
        <v>#DIV/0!</v>
      </c>
      <c r="L66" s="371" t="e">
        <f t="shared" si="36"/>
        <v>#DIV/0!</v>
      </c>
      <c r="M66" s="371" t="e">
        <f t="shared" si="36"/>
        <v>#DIV/0!</v>
      </c>
      <c r="N66" s="371" t="e">
        <f t="shared" si="36"/>
        <v>#DIV/0!</v>
      </c>
      <c r="O66" s="371" t="e">
        <f t="shared" si="36"/>
        <v>#DIV/0!</v>
      </c>
      <c r="P66" s="371" t="e">
        <f t="shared" si="36"/>
        <v>#DIV/0!</v>
      </c>
      <c r="Q66" s="371" t="e">
        <f t="shared" si="36"/>
        <v>#DIV/0!</v>
      </c>
      <c r="R66" s="371" t="e">
        <f t="shared" si="36"/>
        <v>#DIV/0!</v>
      </c>
      <c r="S66" s="371" t="e">
        <f t="shared" si="36"/>
        <v>#DIV/0!</v>
      </c>
      <c r="T66" s="371" t="e">
        <f t="shared" si="36"/>
        <v>#DIV/0!</v>
      </c>
      <c r="U66" s="371" t="e">
        <f t="shared" si="36"/>
        <v>#DIV/0!</v>
      </c>
      <c r="V66" s="371" t="e">
        <f t="shared" si="36"/>
        <v>#DIV/0!</v>
      </c>
      <c r="W66" s="371" t="e">
        <f t="shared" si="36"/>
        <v>#DIV/0!</v>
      </c>
      <c r="X66" s="371" t="e">
        <f t="shared" si="36"/>
        <v>#DIV/0!</v>
      </c>
      <c r="Y66" s="371" t="e">
        <f t="shared" si="36"/>
        <v>#DIV/0!</v>
      </c>
      <c r="Z66" s="371" t="e">
        <f t="shared" si="36"/>
        <v>#DIV/0!</v>
      </c>
      <c r="AA66" s="371" t="e">
        <f t="shared" si="36"/>
        <v>#DIV/0!</v>
      </c>
      <c r="AB66" s="371" t="e">
        <f t="shared" si="36"/>
        <v>#DIV/0!</v>
      </c>
      <c r="AC66" s="371" t="e">
        <f t="shared" si="36"/>
        <v>#DIV/0!</v>
      </c>
      <c r="AD66" s="371" t="e">
        <f t="shared" si="36"/>
        <v>#DIV/0!</v>
      </c>
      <c r="AE66" s="371" t="e">
        <f t="shared" si="36"/>
        <v>#DIV/0!</v>
      </c>
      <c r="AF66" s="371" t="e">
        <f t="shared" si="36"/>
        <v>#DIV/0!</v>
      </c>
      <c r="AG66" s="371" t="e">
        <f t="shared" si="36"/>
        <v>#DIV/0!</v>
      </c>
      <c r="AH66" s="371" t="e">
        <f t="shared" si="36"/>
        <v>#DIV/0!</v>
      </c>
      <c r="AI66" s="371" t="e">
        <f t="shared" si="36"/>
        <v>#DIV/0!</v>
      </c>
      <c r="AJ66" s="371" t="e">
        <f t="shared" si="36"/>
        <v>#DIV/0!</v>
      </c>
      <c r="AK66" s="371" t="e">
        <f t="shared" si="36"/>
        <v>#DIV/0!</v>
      </c>
      <c r="AL66" s="371" t="e">
        <f t="shared" si="36"/>
        <v>#DIV/0!</v>
      </c>
      <c r="AM66" s="371" t="e">
        <f t="shared" si="36"/>
        <v>#DIV/0!</v>
      </c>
      <c r="AN66" s="371" t="e">
        <f t="shared" si="36"/>
        <v>#DIV/0!</v>
      </c>
      <c r="AO66" s="371" t="e">
        <f t="shared" si="36"/>
        <v>#DIV/0!</v>
      </c>
      <c r="AP66" s="371" t="e">
        <f t="shared" si="36"/>
        <v>#DIV/0!</v>
      </c>
      <c r="AQ66" s="371" t="e">
        <f t="shared" si="36"/>
        <v>#DIV/0!</v>
      </c>
      <c r="AR66" s="371" t="e">
        <f t="shared" si="36"/>
        <v>#DIV/0!</v>
      </c>
      <c r="AS66" s="371" t="e">
        <f t="shared" si="36"/>
        <v>#DIV/0!</v>
      </c>
      <c r="AT66" s="371" t="e">
        <f t="shared" si="36"/>
        <v>#DIV/0!</v>
      </c>
      <c r="AU66" s="371" t="e">
        <f t="shared" si="36"/>
        <v>#DIV/0!</v>
      </c>
      <c r="AV66" s="371" t="e">
        <f t="shared" si="36"/>
        <v>#DIV/0!</v>
      </c>
      <c r="AW66" s="371" t="e">
        <f t="shared" si="36"/>
        <v>#DIV/0!</v>
      </c>
      <c r="AX66" s="371" t="e">
        <f t="shared" si="36"/>
        <v>#DIV/0!</v>
      </c>
      <c r="AY66" s="371" t="e">
        <f t="shared" si="36"/>
        <v>#DIV/0!</v>
      </c>
      <c r="AZ66" s="314"/>
    </row>
    <row r="67" spans="1:52" s="311" customFormat="1" ht="16.5" customHeight="1" x14ac:dyDescent="0.4">
      <c r="A67" s="553" t="s">
        <v>343</v>
      </c>
      <c r="B67" s="307" t="s">
        <v>132</v>
      </c>
      <c r="C67" s="327" t="s">
        <v>133</v>
      </c>
      <c r="D67" s="346">
        <v>0</v>
      </c>
      <c r="E67" s="309">
        <v>0.5</v>
      </c>
      <c r="F67" s="309">
        <v>1</v>
      </c>
      <c r="G67" s="309">
        <v>1.5</v>
      </c>
      <c r="H67" s="309">
        <v>2</v>
      </c>
      <c r="I67" s="309">
        <v>2.5</v>
      </c>
      <c r="J67" s="309">
        <v>3</v>
      </c>
      <c r="K67" s="309">
        <v>3.5</v>
      </c>
      <c r="L67" s="309">
        <v>4</v>
      </c>
      <c r="M67" s="309">
        <v>4.5</v>
      </c>
      <c r="N67" s="309">
        <v>5</v>
      </c>
      <c r="O67" s="309">
        <v>5.5</v>
      </c>
      <c r="P67" s="309">
        <v>6</v>
      </c>
      <c r="Q67" s="309">
        <v>6.5</v>
      </c>
      <c r="R67" s="309">
        <v>7</v>
      </c>
      <c r="S67" s="309">
        <v>7.5</v>
      </c>
      <c r="T67" s="309">
        <v>8</v>
      </c>
      <c r="U67" s="309">
        <v>8.5</v>
      </c>
      <c r="V67" s="309">
        <v>9</v>
      </c>
      <c r="W67" s="309">
        <v>9.5</v>
      </c>
      <c r="X67" s="309">
        <v>10</v>
      </c>
      <c r="Y67" s="309">
        <v>10.5</v>
      </c>
      <c r="Z67" s="309">
        <v>11</v>
      </c>
      <c r="AA67" s="309">
        <v>11.5</v>
      </c>
      <c r="AB67" s="309">
        <v>12</v>
      </c>
      <c r="AC67" s="309">
        <v>12.5</v>
      </c>
      <c r="AD67" s="309">
        <v>13</v>
      </c>
      <c r="AE67" s="309">
        <v>13.5</v>
      </c>
      <c r="AF67" s="309">
        <v>14</v>
      </c>
      <c r="AG67" s="309">
        <v>14.5</v>
      </c>
      <c r="AH67" s="309">
        <v>15</v>
      </c>
      <c r="AI67" s="309">
        <v>15.5</v>
      </c>
      <c r="AJ67" s="309">
        <v>16</v>
      </c>
      <c r="AK67" s="309">
        <v>16.5</v>
      </c>
      <c r="AL67" s="309">
        <v>17</v>
      </c>
      <c r="AM67" s="309">
        <v>17.5</v>
      </c>
      <c r="AN67" s="309">
        <v>18</v>
      </c>
      <c r="AO67" s="309">
        <v>18.5</v>
      </c>
      <c r="AP67" s="309">
        <v>19</v>
      </c>
      <c r="AQ67" s="309">
        <v>19.5</v>
      </c>
      <c r="AR67" s="309">
        <v>20</v>
      </c>
      <c r="AS67" s="309">
        <v>20.5</v>
      </c>
      <c r="AT67" s="309">
        <v>21</v>
      </c>
      <c r="AU67" s="309">
        <v>21.5</v>
      </c>
      <c r="AV67" s="309">
        <v>22</v>
      </c>
      <c r="AW67" s="309">
        <v>22.5</v>
      </c>
      <c r="AX67" s="309">
        <v>23</v>
      </c>
      <c r="AY67" s="310">
        <v>23.5</v>
      </c>
      <c r="AZ67" s="318"/>
    </row>
    <row r="68" spans="1:52" s="315" customFormat="1" ht="16.5" customHeight="1" thickBot="1" x14ac:dyDescent="0.45">
      <c r="A68" s="554"/>
      <c r="B68" s="347">
        <f>$C$17</f>
        <v>0</v>
      </c>
      <c r="C68" s="348">
        <f>$D$17</f>
        <v>0</v>
      </c>
      <c r="D68" s="364" t="str">
        <f t="shared" ref="D68:AY68" si="37">IF(D67&lt;$C$68,"△",IF(D67&gt;$B$68-0.5,"△",""))</f>
        <v>△</v>
      </c>
      <c r="E68" s="362" t="str">
        <f t="shared" si="37"/>
        <v>△</v>
      </c>
      <c r="F68" s="362" t="str">
        <f t="shared" si="37"/>
        <v>△</v>
      </c>
      <c r="G68" s="362" t="str">
        <f t="shared" si="37"/>
        <v>△</v>
      </c>
      <c r="H68" s="362" t="str">
        <f t="shared" si="37"/>
        <v>△</v>
      </c>
      <c r="I68" s="362" t="str">
        <f t="shared" si="37"/>
        <v>△</v>
      </c>
      <c r="J68" s="362" t="str">
        <f t="shared" si="37"/>
        <v>△</v>
      </c>
      <c r="K68" s="362" t="str">
        <f t="shared" si="37"/>
        <v>△</v>
      </c>
      <c r="L68" s="362" t="str">
        <f t="shared" si="37"/>
        <v>△</v>
      </c>
      <c r="M68" s="362" t="str">
        <f t="shared" si="37"/>
        <v>△</v>
      </c>
      <c r="N68" s="362" t="str">
        <f t="shared" si="37"/>
        <v>△</v>
      </c>
      <c r="O68" s="362" t="str">
        <f t="shared" si="37"/>
        <v>△</v>
      </c>
      <c r="P68" s="362" t="str">
        <f t="shared" si="37"/>
        <v>△</v>
      </c>
      <c r="Q68" s="362" t="str">
        <f t="shared" si="37"/>
        <v>△</v>
      </c>
      <c r="R68" s="362" t="str">
        <f t="shared" si="37"/>
        <v>△</v>
      </c>
      <c r="S68" s="362" t="str">
        <f t="shared" si="37"/>
        <v>△</v>
      </c>
      <c r="T68" s="362" t="str">
        <f t="shared" si="37"/>
        <v>△</v>
      </c>
      <c r="U68" s="362" t="str">
        <f t="shared" si="37"/>
        <v>△</v>
      </c>
      <c r="V68" s="362" t="str">
        <f t="shared" si="37"/>
        <v>△</v>
      </c>
      <c r="W68" s="362" t="str">
        <f t="shared" si="37"/>
        <v>△</v>
      </c>
      <c r="X68" s="362" t="str">
        <f t="shared" si="37"/>
        <v>△</v>
      </c>
      <c r="Y68" s="362" t="str">
        <f t="shared" si="37"/>
        <v>△</v>
      </c>
      <c r="Z68" s="362" t="str">
        <f t="shared" si="37"/>
        <v>△</v>
      </c>
      <c r="AA68" s="362" t="str">
        <f t="shared" si="37"/>
        <v>△</v>
      </c>
      <c r="AB68" s="362" t="str">
        <f t="shared" si="37"/>
        <v>△</v>
      </c>
      <c r="AC68" s="362" t="str">
        <f t="shared" si="37"/>
        <v>△</v>
      </c>
      <c r="AD68" s="362" t="str">
        <f t="shared" si="37"/>
        <v>△</v>
      </c>
      <c r="AE68" s="362" t="str">
        <f t="shared" si="37"/>
        <v>△</v>
      </c>
      <c r="AF68" s="362" t="str">
        <f t="shared" si="37"/>
        <v>△</v>
      </c>
      <c r="AG68" s="362" t="str">
        <f t="shared" si="37"/>
        <v>△</v>
      </c>
      <c r="AH68" s="362" t="str">
        <f t="shared" si="37"/>
        <v>△</v>
      </c>
      <c r="AI68" s="362" t="str">
        <f t="shared" si="37"/>
        <v>△</v>
      </c>
      <c r="AJ68" s="362" t="str">
        <f t="shared" si="37"/>
        <v>△</v>
      </c>
      <c r="AK68" s="362" t="str">
        <f t="shared" si="37"/>
        <v>△</v>
      </c>
      <c r="AL68" s="362" t="str">
        <f t="shared" si="37"/>
        <v>△</v>
      </c>
      <c r="AM68" s="362" t="str">
        <f t="shared" si="37"/>
        <v>△</v>
      </c>
      <c r="AN68" s="362" t="str">
        <f t="shared" si="37"/>
        <v>△</v>
      </c>
      <c r="AO68" s="362" t="str">
        <f t="shared" si="37"/>
        <v>△</v>
      </c>
      <c r="AP68" s="362" t="str">
        <f t="shared" si="37"/>
        <v>△</v>
      </c>
      <c r="AQ68" s="362" t="str">
        <f t="shared" si="37"/>
        <v>△</v>
      </c>
      <c r="AR68" s="362" t="str">
        <f t="shared" si="37"/>
        <v>△</v>
      </c>
      <c r="AS68" s="362" t="str">
        <f t="shared" si="37"/>
        <v>△</v>
      </c>
      <c r="AT68" s="362" t="str">
        <f t="shared" si="37"/>
        <v>△</v>
      </c>
      <c r="AU68" s="362" t="str">
        <f t="shared" si="37"/>
        <v>△</v>
      </c>
      <c r="AV68" s="362" t="str">
        <f t="shared" si="37"/>
        <v>△</v>
      </c>
      <c r="AW68" s="362" t="str">
        <f t="shared" si="37"/>
        <v>△</v>
      </c>
      <c r="AX68" s="362" t="str">
        <f t="shared" si="37"/>
        <v>△</v>
      </c>
      <c r="AY68" s="363" t="str">
        <f t="shared" si="37"/>
        <v>△</v>
      </c>
      <c r="AZ68" s="314"/>
    </row>
    <row r="69" spans="1:52" s="315" customFormat="1" ht="16.5" customHeight="1" thickBot="1" x14ac:dyDescent="0.45">
      <c r="A69" s="554"/>
      <c r="B69" s="316" t="s">
        <v>388</v>
      </c>
      <c r="C69" s="317">
        <f>$T$6</f>
        <v>0</v>
      </c>
      <c r="D69" s="362" t="str">
        <f t="shared" ref="D69:AY69" si="38">IF(AND(D67&gt;=$B$68,D67&lt;=$C$68-0.5),"△","")</f>
        <v/>
      </c>
      <c r="E69" s="362" t="str">
        <f t="shared" si="38"/>
        <v/>
      </c>
      <c r="F69" s="362" t="str">
        <f t="shared" si="38"/>
        <v/>
      </c>
      <c r="G69" s="362" t="str">
        <f t="shared" si="38"/>
        <v/>
      </c>
      <c r="H69" s="362" t="str">
        <f t="shared" si="38"/>
        <v/>
      </c>
      <c r="I69" s="362" t="str">
        <f t="shared" si="38"/>
        <v/>
      </c>
      <c r="J69" s="362" t="str">
        <f t="shared" si="38"/>
        <v/>
      </c>
      <c r="K69" s="362" t="str">
        <f t="shared" si="38"/>
        <v/>
      </c>
      <c r="L69" s="362" t="str">
        <f t="shared" si="38"/>
        <v/>
      </c>
      <c r="M69" s="362" t="str">
        <f t="shared" si="38"/>
        <v/>
      </c>
      <c r="N69" s="362" t="str">
        <f t="shared" si="38"/>
        <v/>
      </c>
      <c r="O69" s="362" t="str">
        <f t="shared" si="38"/>
        <v/>
      </c>
      <c r="P69" s="362" t="str">
        <f t="shared" si="38"/>
        <v/>
      </c>
      <c r="Q69" s="362" t="str">
        <f t="shared" si="38"/>
        <v/>
      </c>
      <c r="R69" s="362" t="str">
        <f t="shared" si="38"/>
        <v/>
      </c>
      <c r="S69" s="362" t="str">
        <f t="shared" si="38"/>
        <v/>
      </c>
      <c r="T69" s="362" t="str">
        <f t="shared" si="38"/>
        <v/>
      </c>
      <c r="U69" s="362" t="str">
        <f t="shared" si="38"/>
        <v/>
      </c>
      <c r="V69" s="362" t="str">
        <f t="shared" si="38"/>
        <v/>
      </c>
      <c r="W69" s="362" t="str">
        <f t="shared" si="38"/>
        <v/>
      </c>
      <c r="X69" s="362" t="str">
        <f t="shared" si="38"/>
        <v/>
      </c>
      <c r="Y69" s="362" t="str">
        <f t="shared" si="38"/>
        <v/>
      </c>
      <c r="Z69" s="362" t="str">
        <f t="shared" si="38"/>
        <v/>
      </c>
      <c r="AA69" s="362" t="str">
        <f t="shared" si="38"/>
        <v/>
      </c>
      <c r="AB69" s="362" t="str">
        <f t="shared" si="38"/>
        <v/>
      </c>
      <c r="AC69" s="362" t="str">
        <f t="shared" si="38"/>
        <v/>
      </c>
      <c r="AD69" s="362" t="str">
        <f t="shared" si="38"/>
        <v/>
      </c>
      <c r="AE69" s="362" t="str">
        <f t="shared" si="38"/>
        <v/>
      </c>
      <c r="AF69" s="362" t="str">
        <f t="shared" si="38"/>
        <v/>
      </c>
      <c r="AG69" s="362" t="str">
        <f t="shared" si="38"/>
        <v/>
      </c>
      <c r="AH69" s="362" t="str">
        <f t="shared" si="38"/>
        <v/>
      </c>
      <c r="AI69" s="362" t="str">
        <f t="shared" si="38"/>
        <v/>
      </c>
      <c r="AJ69" s="362" t="str">
        <f t="shared" si="38"/>
        <v/>
      </c>
      <c r="AK69" s="362" t="str">
        <f t="shared" si="38"/>
        <v/>
      </c>
      <c r="AL69" s="362" t="str">
        <f t="shared" si="38"/>
        <v/>
      </c>
      <c r="AM69" s="362" t="str">
        <f t="shared" si="38"/>
        <v/>
      </c>
      <c r="AN69" s="362" t="str">
        <f t="shared" si="38"/>
        <v/>
      </c>
      <c r="AO69" s="362" t="str">
        <f t="shared" si="38"/>
        <v/>
      </c>
      <c r="AP69" s="362" t="str">
        <f t="shared" si="38"/>
        <v/>
      </c>
      <c r="AQ69" s="362" t="str">
        <f t="shared" si="38"/>
        <v/>
      </c>
      <c r="AR69" s="362" t="str">
        <f t="shared" si="38"/>
        <v/>
      </c>
      <c r="AS69" s="362" t="str">
        <f t="shared" si="38"/>
        <v/>
      </c>
      <c r="AT69" s="362" t="str">
        <f t="shared" si="38"/>
        <v/>
      </c>
      <c r="AU69" s="362" t="str">
        <f t="shared" si="38"/>
        <v/>
      </c>
      <c r="AV69" s="362" t="str">
        <f t="shared" si="38"/>
        <v/>
      </c>
      <c r="AW69" s="362" t="str">
        <f t="shared" si="38"/>
        <v/>
      </c>
      <c r="AX69" s="362" t="str">
        <f t="shared" si="38"/>
        <v/>
      </c>
      <c r="AY69" s="363" t="str">
        <f t="shared" si="38"/>
        <v/>
      </c>
      <c r="AZ69" s="314"/>
    </row>
    <row r="70" spans="1:52" s="315" customFormat="1" ht="16.5" customHeight="1" x14ac:dyDescent="0.4">
      <c r="A70" s="554"/>
      <c r="B70" s="560" t="s">
        <v>439</v>
      </c>
      <c r="C70" s="561"/>
      <c r="D70" s="364" t="str">
        <f t="shared" ref="D70:AY70" si="39">IF($B$68&gt;$C$68,D68,D69)</f>
        <v/>
      </c>
      <c r="E70" s="362" t="str">
        <f t="shared" si="39"/>
        <v/>
      </c>
      <c r="F70" s="362" t="str">
        <f t="shared" si="39"/>
        <v/>
      </c>
      <c r="G70" s="362" t="str">
        <f t="shared" si="39"/>
        <v/>
      </c>
      <c r="H70" s="362" t="str">
        <f t="shared" si="39"/>
        <v/>
      </c>
      <c r="I70" s="362" t="str">
        <f t="shared" si="39"/>
        <v/>
      </c>
      <c r="J70" s="362" t="str">
        <f t="shared" si="39"/>
        <v/>
      </c>
      <c r="K70" s="362" t="str">
        <f t="shared" si="39"/>
        <v/>
      </c>
      <c r="L70" s="362" t="str">
        <f t="shared" si="39"/>
        <v/>
      </c>
      <c r="M70" s="362" t="str">
        <f t="shared" si="39"/>
        <v/>
      </c>
      <c r="N70" s="362" t="str">
        <f t="shared" si="39"/>
        <v/>
      </c>
      <c r="O70" s="362" t="str">
        <f t="shared" si="39"/>
        <v/>
      </c>
      <c r="P70" s="362" t="str">
        <f t="shared" si="39"/>
        <v/>
      </c>
      <c r="Q70" s="362" t="str">
        <f t="shared" si="39"/>
        <v/>
      </c>
      <c r="R70" s="362" t="str">
        <f t="shared" si="39"/>
        <v/>
      </c>
      <c r="S70" s="362" t="str">
        <f t="shared" si="39"/>
        <v/>
      </c>
      <c r="T70" s="362" t="str">
        <f t="shared" si="39"/>
        <v/>
      </c>
      <c r="U70" s="362" t="str">
        <f t="shared" si="39"/>
        <v/>
      </c>
      <c r="V70" s="362" t="str">
        <f t="shared" si="39"/>
        <v/>
      </c>
      <c r="W70" s="362" t="str">
        <f t="shared" si="39"/>
        <v/>
      </c>
      <c r="X70" s="362" t="str">
        <f t="shared" si="39"/>
        <v/>
      </c>
      <c r="Y70" s="362" t="str">
        <f t="shared" si="39"/>
        <v/>
      </c>
      <c r="Z70" s="362" t="str">
        <f t="shared" si="39"/>
        <v/>
      </c>
      <c r="AA70" s="362" t="str">
        <f t="shared" si="39"/>
        <v/>
      </c>
      <c r="AB70" s="362" t="str">
        <f t="shared" si="39"/>
        <v/>
      </c>
      <c r="AC70" s="362" t="str">
        <f t="shared" si="39"/>
        <v/>
      </c>
      <c r="AD70" s="362" t="str">
        <f t="shared" si="39"/>
        <v/>
      </c>
      <c r="AE70" s="362" t="str">
        <f t="shared" si="39"/>
        <v/>
      </c>
      <c r="AF70" s="362" t="str">
        <f t="shared" si="39"/>
        <v/>
      </c>
      <c r="AG70" s="362" t="str">
        <f t="shared" si="39"/>
        <v/>
      </c>
      <c r="AH70" s="362" t="str">
        <f t="shared" si="39"/>
        <v/>
      </c>
      <c r="AI70" s="362" t="str">
        <f t="shared" si="39"/>
        <v/>
      </c>
      <c r="AJ70" s="362" t="str">
        <f t="shared" si="39"/>
        <v/>
      </c>
      <c r="AK70" s="362" t="str">
        <f t="shared" si="39"/>
        <v/>
      </c>
      <c r="AL70" s="362" t="str">
        <f t="shared" si="39"/>
        <v/>
      </c>
      <c r="AM70" s="362" t="str">
        <f t="shared" si="39"/>
        <v/>
      </c>
      <c r="AN70" s="362" t="str">
        <f t="shared" si="39"/>
        <v/>
      </c>
      <c r="AO70" s="362" t="str">
        <f t="shared" si="39"/>
        <v/>
      </c>
      <c r="AP70" s="362" t="str">
        <f t="shared" si="39"/>
        <v/>
      </c>
      <c r="AQ70" s="362" t="str">
        <f t="shared" si="39"/>
        <v/>
      </c>
      <c r="AR70" s="362" t="str">
        <f t="shared" si="39"/>
        <v/>
      </c>
      <c r="AS70" s="362" t="str">
        <f t="shared" si="39"/>
        <v/>
      </c>
      <c r="AT70" s="362" t="str">
        <f t="shared" si="39"/>
        <v/>
      </c>
      <c r="AU70" s="362" t="str">
        <f t="shared" si="39"/>
        <v/>
      </c>
      <c r="AV70" s="362" t="str">
        <f t="shared" si="39"/>
        <v/>
      </c>
      <c r="AW70" s="362" t="str">
        <f t="shared" si="39"/>
        <v/>
      </c>
      <c r="AX70" s="362" t="str">
        <f t="shared" si="39"/>
        <v/>
      </c>
      <c r="AY70" s="363" t="str">
        <f t="shared" si="39"/>
        <v/>
      </c>
      <c r="AZ70" s="314"/>
    </row>
    <row r="71" spans="1:52" s="315" customFormat="1" ht="16.5" customHeight="1" x14ac:dyDescent="0.4">
      <c r="A71" s="554"/>
      <c r="B71" s="556" t="s">
        <v>438</v>
      </c>
      <c r="C71" s="557"/>
      <c r="D71" s="373">
        <f>IF($A$31,('2-2　電力使用量入力シート'!$H$28),('2-2　電力使用量入力シート'!$D$16))</f>
        <v>0</v>
      </c>
      <c r="E71" s="374">
        <f>IF($A$31,('2-2　電力使用量入力シート'!$H$29),('2-2　電力使用量入力シート'!$E$16))</f>
        <v>0</v>
      </c>
      <c r="F71" s="374">
        <f>IF($A$31,('2-2　電力使用量入力シート'!$H$30),('2-2　電力使用量入力シート'!$F$16))</f>
        <v>0</v>
      </c>
      <c r="G71" s="374">
        <f>IF($A$31,('2-2　電力使用量入力シート'!$H$31),('2-2　電力使用量入力シート'!$G$16))</f>
        <v>0</v>
      </c>
      <c r="H71" s="374">
        <f>IF($A$31,('2-2　電力使用量入力シート'!$H$32),('2-2　電力使用量入力シート'!$H$16))</f>
        <v>0</v>
      </c>
      <c r="I71" s="374">
        <f>IF($A$31,('2-2　電力使用量入力シート'!$H$33),('2-2　電力使用量入力シート'!$I$16))</f>
        <v>0</v>
      </c>
      <c r="J71" s="374">
        <f>IF($A$31,('2-2　電力使用量入力シート'!$H$34),('2-2　電力使用量入力シート'!$J$16))</f>
        <v>0</v>
      </c>
      <c r="K71" s="374">
        <f>IF($A$31,('2-2　電力使用量入力シート'!$H$35),('2-2　電力使用量入力シート'!$K$16))</f>
        <v>0</v>
      </c>
      <c r="L71" s="374">
        <f>IF($A$31,('2-2　電力使用量入力シート'!$H$36),('2-2　電力使用量入力シート'!$L$16))</f>
        <v>0</v>
      </c>
      <c r="M71" s="374">
        <f>IF($A$31,('2-2　電力使用量入力シート'!$H$37),('2-2　電力使用量入力シート'!$M$16))</f>
        <v>0</v>
      </c>
      <c r="N71" s="374">
        <f>IF($A$31,('2-2　電力使用量入力シート'!$H$38),('2-2　電力使用量入力シート'!$N$16))</f>
        <v>0</v>
      </c>
      <c r="O71" s="374">
        <f>IF($A$31,('2-2　電力使用量入力シート'!$H$39),('2-2　電力使用量入力シート'!$O$16))</f>
        <v>0</v>
      </c>
      <c r="P71" s="374">
        <f>IF($A$31,('2-2　電力使用量入力シート'!$H$40),('2-2　電力使用量入力シート'!$P$16))</f>
        <v>0</v>
      </c>
      <c r="Q71" s="374">
        <f>IF($A$31,('2-2　電力使用量入力シート'!$H$41),('2-2　電力使用量入力シート'!$Q$16))</f>
        <v>0</v>
      </c>
      <c r="R71" s="374">
        <f>IF($A$31,('2-2　電力使用量入力シート'!$H$42),('2-2　電力使用量入力シート'!$R$16))</f>
        <v>0</v>
      </c>
      <c r="S71" s="374">
        <f>IF($A$31,('2-2　電力使用量入力シート'!$H$43),('2-2　電力使用量入力シート'!$S$16))</f>
        <v>0</v>
      </c>
      <c r="T71" s="374">
        <f>IF($A$31,('2-2　電力使用量入力シート'!$H$44),('2-2　電力使用量入力シート'!$T$16))</f>
        <v>0</v>
      </c>
      <c r="U71" s="374">
        <f>IF($A$31,('2-2　電力使用量入力シート'!$H$45),('2-2　電力使用量入力シート'!$U$16))</f>
        <v>0</v>
      </c>
      <c r="V71" s="374">
        <f>IF($A$31,('2-2　電力使用量入力シート'!$H$46),('2-2　電力使用量入力シート'!$V$16))</f>
        <v>0</v>
      </c>
      <c r="W71" s="374">
        <f>IF($A$31,('2-2　電力使用量入力シート'!$H$47),('2-2　電力使用量入力シート'!$W$16))</f>
        <v>0</v>
      </c>
      <c r="X71" s="374">
        <f>IF($A$31,('2-2　電力使用量入力シート'!$H$48),('2-2　電力使用量入力シート'!$X$16))</f>
        <v>0</v>
      </c>
      <c r="Y71" s="374">
        <f>IF($A$31,('2-2　電力使用量入力シート'!$H$49),('2-2　電力使用量入力シート'!$Y$16))</f>
        <v>0</v>
      </c>
      <c r="Z71" s="374">
        <f>IF($A$31,('2-2　電力使用量入力シート'!$H$50),('2-2　電力使用量入力シート'!$Z$16))</f>
        <v>0</v>
      </c>
      <c r="AA71" s="374">
        <f>IF($A$31,('2-2　電力使用量入力シート'!$H$51),('2-2　電力使用量入力シート'!$AA$16))</f>
        <v>0</v>
      </c>
      <c r="AB71" s="374">
        <f>IF($A$31,('2-2　電力使用量入力シート'!$H$52),('2-2　電力使用量入力シート'!$AB$16))</f>
        <v>0</v>
      </c>
      <c r="AC71" s="374">
        <f>IF($A$31,('2-2　電力使用量入力シート'!$H$53),('2-2　電力使用量入力シート'!$AC$16))</f>
        <v>0</v>
      </c>
      <c r="AD71" s="374">
        <f>IF($A$31,('2-2　電力使用量入力シート'!$H$54),('2-2　電力使用量入力シート'!$AD$16))</f>
        <v>0</v>
      </c>
      <c r="AE71" s="374">
        <f>IF($A$31,('2-2　電力使用量入力シート'!$H$55),('2-2　電力使用量入力シート'!$AE$16))</f>
        <v>0</v>
      </c>
      <c r="AF71" s="374">
        <f>IF($A$31,('2-2　電力使用量入力シート'!$H$56),('2-2　電力使用量入力シート'!$AF$16))</f>
        <v>0</v>
      </c>
      <c r="AG71" s="374">
        <f>IF($A$31,('2-2　電力使用量入力シート'!$H$57),('2-2　電力使用量入力シート'!$AG$16))</f>
        <v>0</v>
      </c>
      <c r="AH71" s="374">
        <f>IF($A$31,('2-2　電力使用量入力シート'!$H$58),('2-2　電力使用量入力シート'!$AH$16))</f>
        <v>0</v>
      </c>
      <c r="AI71" s="374">
        <f>IF($A$31,('2-2　電力使用量入力シート'!$H$59),('2-2　電力使用量入力シート'!$AI$16))</f>
        <v>0</v>
      </c>
      <c r="AJ71" s="374">
        <f>IF($A$31,('2-2　電力使用量入力シート'!$H$60),('2-2　電力使用量入力シート'!$AJ$16))</f>
        <v>0</v>
      </c>
      <c r="AK71" s="374">
        <f>IF($A$31,('2-2　電力使用量入力シート'!$H$61),('2-2　電力使用量入力シート'!$AK$16))</f>
        <v>0</v>
      </c>
      <c r="AL71" s="374">
        <f>IF($A$31,('2-2　電力使用量入力シート'!$H$62),('2-2　電力使用量入力シート'!$AL$16))</f>
        <v>0</v>
      </c>
      <c r="AM71" s="374">
        <f>IF($A$31,('2-2　電力使用量入力シート'!$H$63),('2-2　電力使用量入力シート'!$AM$16))</f>
        <v>0</v>
      </c>
      <c r="AN71" s="374">
        <f>IF($A$31,('2-2　電力使用量入力シート'!$H$64),('2-2　電力使用量入力シート'!$AN$16))</f>
        <v>0</v>
      </c>
      <c r="AO71" s="374">
        <f>IF($A$31,('2-2　電力使用量入力シート'!$H$65),('2-2　電力使用量入力シート'!$AO$16))</f>
        <v>0</v>
      </c>
      <c r="AP71" s="374">
        <f>IF($A$31,('2-2　電力使用量入力シート'!$H$66),('2-2　電力使用量入力シート'!$AP$16))</f>
        <v>0</v>
      </c>
      <c r="AQ71" s="374">
        <f>IF($A$31,('2-2　電力使用量入力シート'!$H$67),('2-2　電力使用量入力シート'!$AQ$16))</f>
        <v>0</v>
      </c>
      <c r="AR71" s="374">
        <f>IF($A$31,('2-2　電力使用量入力シート'!$H$68),('2-2　電力使用量入力シート'!$AR$16))</f>
        <v>0</v>
      </c>
      <c r="AS71" s="374">
        <f>IF($A$31,('2-2　電力使用量入力シート'!$H$69),('2-2　電力使用量入力シート'!$AS$16))</f>
        <v>0</v>
      </c>
      <c r="AT71" s="374">
        <f>IF($A$31,('2-2　電力使用量入力シート'!$H$70),('2-2　電力使用量入力シート'!$AT$16))</f>
        <v>0</v>
      </c>
      <c r="AU71" s="374">
        <f>IF($A$31,('2-2　電力使用量入力シート'!$H$71),('2-2　電力使用量入力シート'!$AU$16))</f>
        <v>0</v>
      </c>
      <c r="AV71" s="374">
        <f>IF($A$31,('2-2　電力使用量入力シート'!$H$72),('2-2　電力使用量入力シート'!$AV$16))</f>
        <v>0</v>
      </c>
      <c r="AW71" s="374">
        <f>IF($A$31,('2-2　電力使用量入力シート'!$H$73),('2-2　電力使用量入力シート'!$AW$16))</f>
        <v>0</v>
      </c>
      <c r="AX71" s="374">
        <f>IF($A$31,('2-2　電力使用量入力シート'!$H$74),('2-2　電力使用量入力シート'!$AX$16))</f>
        <v>0</v>
      </c>
      <c r="AY71" s="375">
        <f>IF($A$31,('2-2　電力使用量入力シート'!$H$75),('2-2　電力使用量入力シート'!$AY$16))</f>
        <v>0</v>
      </c>
      <c r="AZ71" s="314"/>
    </row>
    <row r="72" spans="1:52" s="315" customFormat="1" ht="16.5" customHeight="1" x14ac:dyDescent="0.4">
      <c r="A72" s="554"/>
      <c r="B72" s="556" t="s">
        <v>407</v>
      </c>
      <c r="C72" s="557"/>
      <c r="D72" s="368" t="str">
        <f>IF(D$70="","0",(2*D71/$C$69/$X$118)^2*0.5)</f>
        <v>0</v>
      </c>
      <c r="E72" s="369" t="str">
        <f t="shared" ref="E72:AY72" si="40">IF(E$70="","0",(2*E71/$C$69/$X$118)^2*0.5)</f>
        <v>0</v>
      </c>
      <c r="F72" s="369" t="str">
        <f t="shared" si="40"/>
        <v>0</v>
      </c>
      <c r="G72" s="369" t="str">
        <f t="shared" si="40"/>
        <v>0</v>
      </c>
      <c r="H72" s="369" t="str">
        <f t="shared" si="40"/>
        <v>0</v>
      </c>
      <c r="I72" s="369" t="str">
        <f t="shared" si="40"/>
        <v>0</v>
      </c>
      <c r="J72" s="369" t="str">
        <f t="shared" si="40"/>
        <v>0</v>
      </c>
      <c r="K72" s="369" t="str">
        <f t="shared" si="40"/>
        <v>0</v>
      </c>
      <c r="L72" s="369" t="str">
        <f t="shared" si="40"/>
        <v>0</v>
      </c>
      <c r="M72" s="369" t="str">
        <f t="shared" si="40"/>
        <v>0</v>
      </c>
      <c r="N72" s="369" t="str">
        <f t="shared" si="40"/>
        <v>0</v>
      </c>
      <c r="O72" s="369" t="str">
        <f t="shared" si="40"/>
        <v>0</v>
      </c>
      <c r="P72" s="369" t="str">
        <f t="shared" si="40"/>
        <v>0</v>
      </c>
      <c r="Q72" s="369" t="str">
        <f t="shared" si="40"/>
        <v>0</v>
      </c>
      <c r="R72" s="369" t="str">
        <f t="shared" si="40"/>
        <v>0</v>
      </c>
      <c r="S72" s="369" t="str">
        <f t="shared" si="40"/>
        <v>0</v>
      </c>
      <c r="T72" s="369" t="str">
        <f t="shared" si="40"/>
        <v>0</v>
      </c>
      <c r="U72" s="369" t="str">
        <f t="shared" si="40"/>
        <v>0</v>
      </c>
      <c r="V72" s="369" t="str">
        <f t="shared" si="40"/>
        <v>0</v>
      </c>
      <c r="W72" s="369" t="str">
        <f t="shared" si="40"/>
        <v>0</v>
      </c>
      <c r="X72" s="369" t="str">
        <f t="shared" si="40"/>
        <v>0</v>
      </c>
      <c r="Y72" s="369" t="str">
        <f t="shared" si="40"/>
        <v>0</v>
      </c>
      <c r="Z72" s="369" t="str">
        <f t="shared" si="40"/>
        <v>0</v>
      </c>
      <c r="AA72" s="369" t="str">
        <f t="shared" si="40"/>
        <v>0</v>
      </c>
      <c r="AB72" s="369" t="str">
        <f t="shared" si="40"/>
        <v>0</v>
      </c>
      <c r="AC72" s="369" t="str">
        <f t="shared" si="40"/>
        <v>0</v>
      </c>
      <c r="AD72" s="369" t="str">
        <f t="shared" si="40"/>
        <v>0</v>
      </c>
      <c r="AE72" s="369" t="str">
        <f t="shared" si="40"/>
        <v>0</v>
      </c>
      <c r="AF72" s="369" t="str">
        <f t="shared" si="40"/>
        <v>0</v>
      </c>
      <c r="AG72" s="369" t="str">
        <f t="shared" si="40"/>
        <v>0</v>
      </c>
      <c r="AH72" s="369" t="str">
        <f t="shared" si="40"/>
        <v>0</v>
      </c>
      <c r="AI72" s="369" t="str">
        <f t="shared" si="40"/>
        <v>0</v>
      </c>
      <c r="AJ72" s="369" t="str">
        <f t="shared" si="40"/>
        <v>0</v>
      </c>
      <c r="AK72" s="369" t="str">
        <f t="shared" si="40"/>
        <v>0</v>
      </c>
      <c r="AL72" s="369" t="str">
        <f t="shared" si="40"/>
        <v>0</v>
      </c>
      <c r="AM72" s="369" t="str">
        <f t="shared" si="40"/>
        <v>0</v>
      </c>
      <c r="AN72" s="369" t="str">
        <f t="shared" si="40"/>
        <v>0</v>
      </c>
      <c r="AO72" s="369" t="str">
        <f t="shared" si="40"/>
        <v>0</v>
      </c>
      <c r="AP72" s="369" t="str">
        <f t="shared" si="40"/>
        <v>0</v>
      </c>
      <c r="AQ72" s="369" t="str">
        <f t="shared" si="40"/>
        <v>0</v>
      </c>
      <c r="AR72" s="369" t="str">
        <f t="shared" si="40"/>
        <v>0</v>
      </c>
      <c r="AS72" s="369" t="str">
        <f t="shared" si="40"/>
        <v>0</v>
      </c>
      <c r="AT72" s="369" t="str">
        <f t="shared" si="40"/>
        <v>0</v>
      </c>
      <c r="AU72" s="369" t="str">
        <f t="shared" si="40"/>
        <v>0</v>
      </c>
      <c r="AV72" s="369" t="str">
        <f t="shared" si="40"/>
        <v>0</v>
      </c>
      <c r="AW72" s="369" t="str">
        <f t="shared" si="40"/>
        <v>0</v>
      </c>
      <c r="AX72" s="369" t="str">
        <f t="shared" si="40"/>
        <v>0</v>
      </c>
      <c r="AY72" s="369" t="str">
        <f t="shared" si="40"/>
        <v>0</v>
      </c>
      <c r="AZ72" s="314"/>
    </row>
    <row r="73" spans="1:52" s="315" customFormat="1" ht="16.5" customHeight="1" thickBot="1" x14ac:dyDescent="0.45">
      <c r="A73" s="555"/>
      <c r="B73" s="558" t="s">
        <v>408</v>
      </c>
      <c r="C73" s="559"/>
      <c r="D73" s="370" t="e">
        <f>IF(D$70="△","0",(2*D71/$C$69/$X$118)^2*0.5)</f>
        <v>#DIV/0!</v>
      </c>
      <c r="E73" s="371" t="e">
        <f t="shared" ref="E73:AY73" si="41">IF(E$70="△","0",(2*E71/$C$69/$X$118)^2*0.5)</f>
        <v>#DIV/0!</v>
      </c>
      <c r="F73" s="371" t="e">
        <f t="shared" si="41"/>
        <v>#DIV/0!</v>
      </c>
      <c r="G73" s="371" t="e">
        <f t="shared" si="41"/>
        <v>#DIV/0!</v>
      </c>
      <c r="H73" s="371" t="e">
        <f t="shared" si="41"/>
        <v>#DIV/0!</v>
      </c>
      <c r="I73" s="371" t="e">
        <f t="shared" si="41"/>
        <v>#DIV/0!</v>
      </c>
      <c r="J73" s="371" t="e">
        <f t="shared" si="41"/>
        <v>#DIV/0!</v>
      </c>
      <c r="K73" s="371" t="e">
        <f t="shared" si="41"/>
        <v>#DIV/0!</v>
      </c>
      <c r="L73" s="371" t="e">
        <f t="shared" si="41"/>
        <v>#DIV/0!</v>
      </c>
      <c r="M73" s="371" t="e">
        <f t="shared" si="41"/>
        <v>#DIV/0!</v>
      </c>
      <c r="N73" s="371" t="e">
        <f t="shared" si="41"/>
        <v>#DIV/0!</v>
      </c>
      <c r="O73" s="371" t="e">
        <f t="shared" si="41"/>
        <v>#DIV/0!</v>
      </c>
      <c r="P73" s="371" t="e">
        <f t="shared" si="41"/>
        <v>#DIV/0!</v>
      </c>
      <c r="Q73" s="371" t="e">
        <f t="shared" si="41"/>
        <v>#DIV/0!</v>
      </c>
      <c r="R73" s="371" t="e">
        <f t="shared" si="41"/>
        <v>#DIV/0!</v>
      </c>
      <c r="S73" s="371" t="e">
        <f t="shared" si="41"/>
        <v>#DIV/0!</v>
      </c>
      <c r="T73" s="371" t="e">
        <f t="shared" si="41"/>
        <v>#DIV/0!</v>
      </c>
      <c r="U73" s="371" t="e">
        <f t="shared" si="41"/>
        <v>#DIV/0!</v>
      </c>
      <c r="V73" s="371" t="e">
        <f t="shared" si="41"/>
        <v>#DIV/0!</v>
      </c>
      <c r="W73" s="371" t="e">
        <f t="shared" si="41"/>
        <v>#DIV/0!</v>
      </c>
      <c r="X73" s="371" t="e">
        <f t="shared" si="41"/>
        <v>#DIV/0!</v>
      </c>
      <c r="Y73" s="371" t="e">
        <f t="shared" si="41"/>
        <v>#DIV/0!</v>
      </c>
      <c r="Z73" s="371" t="e">
        <f t="shared" si="41"/>
        <v>#DIV/0!</v>
      </c>
      <c r="AA73" s="371" t="e">
        <f t="shared" si="41"/>
        <v>#DIV/0!</v>
      </c>
      <c r="AB73" s="371" t="e">
        <f t="shared" si="41"/>
        <v>#DIV/0!</v>
      </c>
      <c r="AC73" s="371" t="e">
        <f t="shared" si="41"/>
        <v>#DIV/0!</v>
      </c>
      <c r="AD73" s="371" t="e">
        <f t="shared" si="41"/>
        <v>#DIV/0!</v>
      </c>
      <c r="AE73" s="371" t="e">
        <f t="shared" si="41"/>
        <v>#DIV/0!</v>
      </c>
      <c r="AF73" s="371" t="e">
        <f t="shared" si="41"/>
        <v>#DIV/0!</v>
      </c>
      <c r="AG73" s="371" t="e">
        <f t="shared" si="41"/>
        <v>#DIV/0!</v>
      </c>
      <c r="AH73" s="371" t="e">
        <f t="shared" si="41"/>
        <v>#DIV/0!</v>
      </c>
      <c r="AI73" s="371" t="e">
        <f t="shared" si="41"/>
        <v>#DIV/0!</v>
      </c>
      <c r="AJ73" s="371" t="e">
        <f t="shared" si="41"/>
        <v>#DIV/0!</v>
      </c>
      <c r="AK73" s="371" t="e">
        <f t="shared" si="41"/>
        <v>#DIV/0!</v>
      </c>
      <c r="AL73" s="371" t="e">
        <f t="shared" si="41"/>
        <v>#DIV/0!</v>
      </c>
      <c r="AM73" s="371" t="e">
        <f t="shared" si="41"/>
        <v>#DIV/0!</v>
      </c>
      <c r="AN73" s="371" t="e">
        <f t="shared" si="41"/>
        <v>#DIV/0!</v>
      </c>
      <c r="AO73" s="371" t="e">
        <f t="shared" si="41"/>
        <v>#DIV/0!</v>
      </c>
      <c r="AP73" s="371" t="e">
        <f t="shared" si="41"/>
        <v>#DIV/0!</v>
      </c>
      <c r="AQ73" s="371" t="e">
        <f t="shared" si="41"/>
        <v>#DIV/0!</v>
      </c>
      <c r="AR73" s="371" t="e">
        <f t="shared" si="41"/>
        <v>#DIV/0!</v>
      </c>
      <c r="AS73" s="371" t="e">
        <f t="shared" si="41"/>
        <v>#DIV/0!</v>
      </c>
      <c r="AT73" s="371" t="e">
        <f t="shared" si="41"/>
        <v>#DIV/0!</v>
      </c>
      <c r="AU73" s="371" t="e">
        <f t="shared" si="41"/>
        <v>#DIV/0!</v>
      </c>
      <c r="AV73" s="371" t="e">
        <f t="shared" si="41"/>
        <v>#DIV/0!</v>
      </c>
      <c r="AW73" s="371" t="e">
        <f t="shared" si="41"/>
        <v>#DIV/0!</v>
      </c>
      <c r="AX73" s="371" t="e">
        <f t="shared" si="41"/>
        <v>#DIV/0!</v>
      </c>
      <c r="AY73" s="371" t="e">
        <f t="shared" si="41"/>
        <v>#DIV/0!</v>
      </c>
      <c r="AZ73" s="314"/>
    </row>
    <row r="74" spans="1:52" s="311" customFormat="1" ht="16.5" customHeight="1" x14ac:dyDescent="0.4">
      <c r="A74" s="553" t="s">
        <v>344</v>
      </c>
      <c r="B74" s="307" t="s">
        <v>132</v>
      </c>
      <c r="C74" s="327" t="s">
        <v>133</v>
      </c>
      <c r="D74" s="346">
        <v>0</v>
      </c>
      <c r="E74" s="309">
        <v>0.5</v>
      </c>
      <c r="F74" s="309">
        <v>1</v>
      </c>
      <c r="G74" s="309">
        <v>1.5</v>
      </c>
      <c r="H74" s="309">
        <v>2</v>
      </c>
      <c r="I74" s="309">
        <v>2.5</v>
      </c>
      <c r="J74" s="309">
        <v>3</v>
      </c>
      <c r="K74" s="309">
        <v>3.5</v>
      </c>
      <c r="L74" s="309">
        <v>4</v>
      </c>
      <c r="M74" s="309">
        <v>4.5</v>
      </c>
      <c r="N74" s="309">
        <v>5</v>
      </c>
      <c r="O74" s="309">
        <v>5.5</v>
      </c>
      <c r="P74" s="309">
        <v>6</v>
      </c>
      <c r="Q74" s="309">
        <v>6.5</v>
      </c>
      <c r="R74" s="309">
        <v>7</v>
      </c>
      <c r="S74" s="309">
        <v>7.5</v>
      </c>
      <c r="T74" s="309">
        <v>8</v>
      </c>
      <c r="U74" s="309">
        <v>8.5</v>
      </c>
      <c r="V74" s="309">
        <v>9</v>
      </c>
      <c r="W74" s="309">
        <v>9.5</v>
      </c>
      <c r="X74" s="309">
        <v>10</v>
      </c>
      <c r="Y74" s="309">
        <v>10.5</v>
      </c>
      <c r="Z74" s="309">
        <v>11</v>
      </c>
      <c r="AA74" s="309">
        <v>11.5</v>
      </c>
      <c r="AB74" s="309">
        <v>12</v>
      </c>
      <c r="AC74" s="309">
        <v>12.5</v>
      </c>
      <c r="AD74" s="309">
        <v>13</v>
      </c>
      <c r="AE74" s="309">
        <v>13.5</v>
      </c>
      <c r="AF74" s="309">
        <v>14</v>
      </c>
      <c r="AG74" s="309">
        <v>14.5</v>
      </c>
      <c r="AH74" s="309">
        <v>15</v>
      </c>
      <c r="AI74" s="309">
        <v>15.5</v>
      </c>
      <c r="AJ74" s="309">
        <v>16</v>
      </c>
      <c r="AK74" s="309">
        <v>16.5</v>
      </c>
      <c r="AL74" s="309">
        <v>17</v>
      </c>
      <c r="AM74" s="309">
        <v>17.5</v>
      </c>
      <c r="AN74" s="309">
        <v>18</v>
      </c>
      <c r="AO74" s="309">
        <v>18.5</v>
      </c>
      <c r="AP74" s="309">
        <v>19</v>
      </c>
      <c r="AQ74" s="309">
        <v>19.5</v>
      </c>
      <c r="AR74" s="309">
        <v>20</v>
      </c>
      <c r="AS74" s="309">
        <v>20.5</v>
      </c>
      <c r="AT74" s="309">
        <v>21</v>
      </c>
      <c r="AU74" s="309">
        <v>21.5</v>
      </c>
      <c r="AV74" s="309">
        <v>22</v>
      </c>
      <c r="AW74" s="309">
        <v>22.5</v>
      </c>
      <c r="AX74" s="309">
        <v>23</v>
      </c>
      <c r="AY74" s="310">
        <v>23.5</v>
      </c>
      <c r="AZ74" s="318"/>
    </row>
    <row r="75" spans="1:52" s="315" customFormat="1" ht="16.5" customHeight="1" thickBot="1" x14ac:dyDescent="0.45">
      <c r="A75" s="554"/>
      <c r="B75" s="347">
        <f>$C$19</f>
        <v>0</v>
      </c>
      <c r="C75" s="348">
        <f>$D$19</f>
        <v>0</v>
      </c>
      <c r="D75" s="364" t="str">
        <f t="shared" ref="D75:AY75" si="42">IF(D74&lt;$C$75,"△",IF(D74&gt;$B$75-0.5,"△",""))</f>
        <v>△</v>
      </c>
      <c r="E75" s="362" t="str">
        <f t="shared" si="42"/>
        <v>△</v>
      </c>
      <c r="F75" s="362" t="str">
        <f t="shared" si="42"/>
        <v>△</v>
      </c>
      <c r="G75" s="362" t="str">
        <f t="shared" si="42"/>
        <v>△</v>
      </c>
      <c r="H75" s="362" t="str">
        <f t="shared" si="42"/>
        <v>△</v>
      </c>
      <c r="I75" s="362" t="str">
        <f t="shared" si="42"/>
        <v>△</v>
      </c>
      <c r="J75" s="362" t="str">
        <f t="shared" si="42"/>
        <v>△</v>
      </c>
      <c r="K75" s="362" t="str">
        <f t="shared" si="42"/>
        <v>△</v>
      </c>
      <c r="L75" s="362" t="str">
        <f t="shared" si="42"/>
        <v>△</v>
      </c>
      <c r="M75" s="362" t="str">
        <f t="shared" si="42"/>
        <v>△</v>
      </c>
      <c r="N75" s="362" t="str">
        <f t="shared" si="42"/>
        <v>△</v>
      </c>
      <c r="O75" s="362" t="str">
        <f t="shared" si="42"/>
        <v>△</v>
      </c>
      <c r="P75" s="362" t="str">
        <f t="shared" si="42"/>
        <v>△</v>
      </c>
      <c r="Q75" s="362" t="str">
        <f t="shared" si="42"/>
        <v>△</v>
      </c>
      <c r="R75" s="362" t="str">
        <f t="shared" si="42"/>
        <v>△</v>
      </c>
      <c r="S75" s="362" t="str">
        <f t="shared" si="42"/>
        <v>△</v>
      </c>
      <c r="T75" s="362" t="str">
        <f t="shared" si="42"/>
        <v>△</v>
      </c>
      <c r="U75" s="362" t="str">
        <f t="shared" si="42"/>
        <v>△</v>
      </c>
      <c r="V75" s="362" t="str">
        <f t="shared" si="42"/>
        <v>△</v>
      </c>
      <c r="W75" s="362" t="str">
        <f t="shared" si="42"/>
        <v>△</v>
      </c>
      <c r="X75" s="362" t="str">
        <f t="shared" si="42"/>
        <v>△</v>
      </c>
      <c r="Y75" s="362" t="str">
        <f t="shared" si="42"/>
        <v>△</v>
      </c>
      <c r="Z75" s="362" t="str">
        <f t="shared" si="42"/>
        <v>△</v>
      </c>
      <c r="AA75" s="362" t="str">
        <f t="shared" si="42"/>
        <v>△</v>
      </c>
      <c r="AB75" s="362" t="str">
        <f t="shared" si="42"/>
        <v>△</v>
      </c>
      <c r="AC75" s="362" t="str">
        <f t="shared" si="42"/>
        <v>△</v>
      </c>
      <c r="AD75" s="362" t="str">
        <f t="shared" si="42"/>
        <v>△</v>
      </c>
      <c r="AE75" s="362" t="str">
        <f t="shared" si="42"/>
        <v>△</v>
      </c>
      <c r="AF75" s="362" t="str">
        <f t="shared" si="42"/>
        <v>△</v>
      </c>
      <c r="AG75" s="362" t="str">
        <f t="shared" si="42"/>
        <v>△</v>
      </c>
      <c r="AH75" s="362" t="str">
        <f t="shared" si="42"/>
        <v>△</v>
      </c>
      <c r="AI75" s="362" t="str">
        <f t="shared" si="42"/>
        <v>△</v>
      </c>
      <c r="AJ75" s="362" t="str">
        <f t="shared" si="42"/>
        <v>△</v>
      </c>
      <c r="AK75" s="362" t="str">
        <f t="shared" si="42"/>
        <v>△</v>
      </c>
      <c r="AL75" s="362" t="str">
        <f t="shared" si="42"/>
        <v>△</v>
      </c>
      <c r="AM75" s="362" t="str">
        <f t="shared" si="42"/>
        <v>△</v>
      </c>
      <c r="AN75" s="362" t="str">
        <f t="shared" si="42"/>
        <v>△</v>
      </c>
      <c r="AO75" s="362" t="str">
        <f t="shared" si="42"/>
        <v>△</v>
      </c>
      <c r="AP75" s="362" t="str">
        <f t="shared" si="42"/>
        <v>△</v>
      </c>
      <c r="AQ75" s="362" t="str">
        <f t="shared" si="42"/>
        <v>△</v>
      </c>
      <c r="AR75" s="362" t="str">
        <f t="shared" si="42"/>
        <v>△</v>
      </c>
      <c r="AS75" s="362" t="str">
        <f t="shared" si="42"/>
        <v>△</v>
      </c>
      <c r="AT75" s="362" t="str">
        <f t="shared" si="42"/>
        <v>△</v>
      </c>
      <c r="AU75" s="362" t="str">
        <f t="shared" si="42"/>
        <v>△</v>
      </c>
      <c r="AV75" s="362" t="str">
        <f t="shared" si="42"/>
        <v>△</v>
      </c>
      <c r="AW75" s="362" t="str">
        <f t="shared" si="42"/>
        <v>△</v>
      </c>
      <c r="AX75" s="362" t="str">
        <f t="shared" si="42"/>
        <v>△</v>
      </c>
      <c r="AY75" s="363" t="str">
        <f t="shared" si="42"/>
        <v>△</v>
      </c>
      <c r="AZ75" s="314"/>
    </row>
    <row r="76" spans="1:52" s="315" customFormat="1" ht="16.5" customHeight="1" thickBot="1" x14ac:dyDescent="0.45">
      <c r="A76" s="554"/>
      <c r="B76" s="316" t="s">
        <v>388</v>
      </c>
      <c r="C76" s="317">
        <f>$U$6</f>
        <v>0</v>
      </c>
      <c r="D76" s="362" t="str">
        <f t="shared" ref="D76:AY76" si="43">IF(AND(D74&gt;=$B$75,D74&lt;=$C$75-0.5),"△","")</f>
        <v/>
      </c>
      <c r="E76" s="362" t="str">
        <f t="shared" si="43"/>
        <v/>
      </c>
      <c r="F76" s="362" t="str">
        <f t="shared" si="43"/>
        <v/>
      </c>
      <c r="G76" s="362" t="str">
        <f t="shared" si="43"/>
        <v/>
      </c>
      <c r="H76" s="362" t="str">
        <f t="shared" si="43"/>
        <v/>
      </c>
      <c r="I76" s="362" t="str">
        <f t="shared" si="43"/>
        <v/>
      </c>
      <c r="J76" s="362" t="str">
        <f t="shared" si="43"/>
        <v/>
      </c>
      <c r="K76" s="362" t="str">
        <f t="shared" si="43"/>
        <v/>
      </c>
      <c r="L76" s="362" t="str">
        <f t="shared" si="43"/>
        <v/>
      </c>
      <c r="M76" s="362" t="str">
        <f t="shared" si="43"/>
        <v/>
      </c>
      <c r="N76" s="362" t="str">
        <f t="shared" si="43"/>
        <v/>
      </c>
      <c r="O76" s="362" t="str">
        <f t="shared" si="43"/>
        <v/>
      </c>
      <c r="P76" s="362" t="str">
        <f t="shared" si="43"/>
        <v/>
      </c>
      <c r="Q76" s="362" t="str">
        <f t="shared" si="43"/>
        <v/>
      </c>
      <c r="R76" s="362" t="str">
        <f t="shared" si="43"/>
        <v/>
      </c>
      <c r="S76" s="362" t="str">
        <f t="shared" si="43"/>
        <v/>
      </c>
      <c r="T76" s="362" t="str">
        <f t="shared" si="43"/>
        <v/>
      </c>
      <c r="U76" s="362" t="str">
        <f t="shared" si="43"/>
        <v/>
      </c>
      <c r="V76" s="362" t="str">
        <f t="shared" si="43"/>
        <v/>
      </c>
      <c r="W76" s="362" t="str">
        <f t="shared" si="43"/>
        <v/>
      </c>
      <c r="X76" s="362" t="str">
        <f t="shared" si="43"/>
        <v/>
      </c>
      <c r="Y76" s="362" t="str">
        <f t="shared" si="43"/>
        <v/>
      </c>
      <c r="Z76" s="362" t="str">
        <f t="shared" si="43"/>
        <v/>
      </c>
      <c r="AA76" s="362" t="str">
        <f t="shared" si="43"/>
        <v/>
      </c>
      <c r="AB76" s="362" t="str">
        <f t="shared" si="43"/>
        <v/>
      </c>
      <c r="AC76" s="362" t="str">
        <f t="shared" si="43"/>
        <v/>
      </c>
      <c r="AD76" s="362" t="str">
        <f t="shared" si="43"/>
        <v/>
      </c>
      <c r="AE76" s="362" t="str">
        <f t="shared" si="43"/>
        <v/>
      </c>
      <c r="AF76" s="362" t="str">
        <f t="shared" si="43"/>
        <v/>
      </c>
      <c r="AG76" s="362" t="str">
        <f t="shared" si="43"/>
        <v/>
      </c>
      <c r="AH76" s="362" t="str">
        <f t="shared" si="43"/>
        <v/>
      </c>
      <c r="AI76" s="362" t="str">
        <f t="shared" si="43"/>
        <v/>
      </c>
      <c r="AJ76" s="362" t="str">
        <f t="shared" si="43"/>
        <v/>
      </c>
      <c r="AK76" s="362" t="str">
        <f t="shared" si="43"/>
        <v/>
      </c>
      <c r="AL76" s="362" t="str">
        <f t="shared" si="43"/>
        <v/>
      </c>
      <c r="AM76" s="362" t="str">
        <f t="shared" si="43"/>
        <v/>
      </c>
      <c r="AN76" s="362" t="str">
        <f t="shared" si="43"/>
        <v/>
      </c>
      <c r="AO76" s="362" t="str">
        <f t="shared" si="43"/>
        <v/>
      </c>
      <c r="AP76" s="362" t="str">
        <f t="shared" si="43"/>
        <v/>
      </c>
      <c r="AQ76" s="362" t="str">
        <f t="shared" si="43"/>
        <v/>
      </c>
      <c r="AR76" s="362" t="str">
        <f t="shared" si="43"/>
        <v/>
      </c>
      <c r="AS76" s="362" t="str">
        <f t="shared" si="43"/>
        <v/>
      </c>
      <c r="AT76" s="362" t="str">
        <f t="shared" si="43"/>
        <v/>
      </c>
      <c r="AU76" s="362" t="str">
        <f t="shared" si="43"/>
        <v/>
      </c>
      <c r="AV76" s="362" t="str">
        <f t="shared" si="43"/>
        <v/>
      </c>
      <c r="AW76" s="362" t="str">
        <f t="shared" si="43"/>
        <v/>
      </c>
      <c r="AX76" s="362" t="str">
        <f t="shared" si="43"/>
        <v/>
      </c>
      <c r="AY76" s="363" t="str">
        <f t="shared" si="43"/>
        <v/>
      </c>
      <c r="AZ76" s="314"/>
    </row>
    <row r="77" spans="1:52" s="315" customFormat="1" ht="16.5" customHeight="1" x14ac:dyDescent="0.4">
      <c r="A77" s="554"/>
      <c r="B77" s="560" t="s">
        <v>439</v>
      </c>
      <c r="C77" s="561"/>
      <c r="D77" s="364" t="str">
        <f t="shared" ref="D77:AY77" si="44">IF($B$75&gt;$C$75,D75,D76)</f>
        <v/>
      </c>
      <c r="E77" s="362" t="str">
        <f t="shared" si="44"/>
        <v/>
      </c>
      <c r="F77" s="362" t="str">
        <f t="shared" si="44"/>
        <v/>
      </c>
      <c r="G77" s="362" t="str">
        <f t="shared" si="44"/>
        <v/>
      </c>
      <c r="H77" s="362" t="str">
        <f t="shared" si="44"/>
        <v/>
      </c>
      <c r="I77" s="362" t="str">
        <f t="shared" si="44"/>
        <v/>
      </c>
      <c r="J77" s="362" t="str">
        <f t="shared" si="44"/>
        <v/>
      </c>
      <c r="K77" s="362" t="str">
        <f t="shared" si="44"/>
        <v/>
      </c>
      <c r="L77" s="362" t="str">
        <f t="shared" si="44"/>
        <v/>
      </c>
      <c r="M77" s="362" t="str">
        <f t="shared" si="44"/>
        <v/>
      </c>
      <c r="N77" s="362" t="str">
        <f t="shared" si="44"/>
        <v/>
      </c>
      <c r="O77" s="362" t="str">
        <f t="shared" si="44"/>
        <v/>
      </c>
      <c r="P77" s="362" t="str">
        <f t="shared" si="44"/>
        <v/>
      </c>
      <c r="Q77" s="362" t="str">
        <f t="shared" si="44"/>
        <v/>
      </c>
      <c r="R77" s="362" t="str">
        <f t="shared" si="44"/>
        <v/>
      </c>
      <c r="S77" s="362" t="str">
        <f t="shared" si="44"/>
        <v/>
      </c>
      <c r="T77" s="362" t="str">
        <f t="shared" si="44"/>
        <v/>
      </c>
      <c r="U77" s="362" t="str">
        <f t="shared" si="44"/>
        <v/>
      </c>
      <c r="V77" s="362" t="str">
        <f t="shared" si="44"/>
        <v/>
      </c>
      <c r="W77" s="362" t="str">
        <f t="shared" si="44"/>
        <v/>
      </c>
      <c r="X77" s="362" t="str">
        <f t="shared" si="44"/>
        <v/>
      </c>
      <c r="Y77" s="362" t="str">
        <f t="shared" si="44"/>
        <v/>
      </c>
      <c r="Z77" s="362" t="str">
        <f t="shared" si="44"/>
        <v/>
      </c>
      <c r="AA77" s="362" t="str">
        <f t="shared" si="44"/>
        <v/>
      </c>
      <c r="AB77" s="362" t="str">
        <f t="shared" si="44"/>
        <v/>
      </c>
      <c r="AC77" s="362" t="str">
        <f t="shared" si="44"/>
        <v/>
      </c>
      <c r="AD77" s="362" t="str">
        <f t="shared" si="44"/>
        <v/>
      </c>
      <c r="AE77" s="362" t="str">
        <f t="shared" si="44"/>
        <v/>
      </c>
      <c r="AF77" s="362" t="str">
        <f t="shared" si="44"/>
        <v/>
      </c>
      <c r="AG77" s="362" t="str">
        <f t="shared" si="44"/>
        <v/>
      </c>
      <c r="AH77" s="362" t="str">
        <f t="shared" si="44"/>
        <v/>
      </c>
      <c r="AI77" s="362" t="str">
        <f t="shared" si="44"/>
        <v/>
      </c>
      <c r="AJ77" s="362" t="str">
        <f t="shared" si="44"/>
        <v/>
      </c>
      <c r="AK77" s="362" t="str">
        <f t="shared" si="44"/>
        <v/>
      </c>
      <c r="AL77" s="362" t="str">
        <f t="shared" si="44"/>
        <v/>
      </c>
      <c r="AM77" s="362" t="str">
        <f t="shared" si="44"/>
        <v/>
      </c>
      <c r="AN77" s="362" t="str">
        <f t="shared" si="44"/>
        <v/>
      </c>
      <c r="AO77" s="362" t="str">
        <f t="shared" si="44"/>
        <v/>
      </c>
      <c r="AP77" s="362" t="str">
        <f t="shared" si="44"/>
        <v/>
      </c>
      <c r="AQ77" s="362" t="str">
        <f t="shared" si="44"/>
        <v/>
      </c>
      <c r="AR77" s="362" t="str">
        <f t="shared" si="44"/>
        <v/>
      </c>
      <c r="AS77" s="362" t="str">
        <f t="shared" si="44"/>
        <v/>
      </c>
      <c r="AT77" s="362" t="str">
        <f t="shared" si="44"/>
        <v/>
      </c>
      <c r="AU77" s="362" t="str">
        <f t="shared" si="44"/>
        <v/>
      </c>
      <c r="AV77" s="362" t="str">
        <f t="shared" si="44"/>
        <v/>
      </c>
      <c r="AW77" s="362" t="str">
        <f t="shared" si="44"/>
        <v/>
      </c>
      <c r="AX77" s="362" t="str">
        <f t="shared" si="44"/>
        <v/>
      </c>
      <c r="AY77" s="363" t="str">
        <f t="shared" si="44"/>
        <v/>
      </c>
      <c r="AZ77" s="314"/>
    </row>
    <row r="78" spans="1:52" s="315" customFormat="1" ht="16.5" customHeight="1" x14ac:dyDescent="0.4">
      <c r="A78" s="554"/>
      <c r="B78" s="556" t="s">
        <v>438</v>
      </c>
      <c r="C78" s="557"/>
      <c r="D78" s="373">
        <f>IF($A$31,('2-2　電力使用量入力シート'!$I$28),('2-2　電力使用量入力シート'!$D$17))</f>
        <v>0</v>
      </c>
      <c r="E78" s="374">
        <f>IF($A$31,('2-2　電力使用量入力シート'!$I$29),('2-2　電力使用量入力シート'!$E$17))</f>
        <v>0</v>
      </c>
      <c r="F78" s="374">
        <f>IF($A$31,('2-2　電力使用量入力シート'!$I$30),('2-2　電力使用量入力シート'!$F$17))</f>
        <v>0</v>
      </c>
      <c r="G78" s="374">
        <f>IF($A$31,('2-2　電力使用量入力シート'!$I$31),('2-2　電力使用量入力シート'!$G$17))</f>
        <v>0</v>
      </c>
      <c r="H78" s="374">
        <f>IF($A$31,('2-2　電力使用量入力シート'!$I$32),('2-2　電力使用量入力シート'!$H$17))</f>
        <v>0</v>
      </c>
      <c r="I78" s="374">
        <f>IF($A$31,('2-2　電力使用量入力シート'!$I$33),('2-2　電力使用量入力シート'!$I$17))</f>
        <v>0</v>
      </c>
      <c r="J78" s="374">
        <f>IF($A$31,('2-2　電力使用量入力シート'!$I$34),('2-2　電力使用量入力シート'!$J$17))</f>
        <v>0</v>
      </c>
      <c r="K78" s="374">
        <f>IF($A$31,('2-2　電力使用量入力シート'!$I$35),('2-2　電力使用量入力シート'!$K$17))</f>
        <v>0</v>
      </c>
      <c r="L78" s="374">
        <f>IF($A$31,('2-2　電力使用量入力シート'!$I$36),('2-2　電力使用量入力シート'!$L$17))</f>
        <v>0</v>
      </c>
      <c r="M78" s="374">
        <f>IF($A$31,('2-2　電力使用量入力シート'!$I$37),('2-2　電力使用量入力シート'!$M$17))</f>
        <v>0</v>
      </c>
      <c r="N78" s="374">
        <f>IF($A$31,('2-2　電力使用量入力シート'!$I$38),('2-2　電力使用量入力シート'!$N$17))</f>
        <v>0</v>
      </c>
      <c r="O78" s="374">
        <f>IF($A$31,('2-2　電力使用量入力シート'!$I$39),('2-2　電力使用量入力シート'!$O$17))</f>
        <v>0</v>
      </c>
      <c r="P78" s="374">
        <f>IF($A$31,('2-2　電力使用量入力シート'!$I$40),('2-2　電力使用量入力シート'!$P$17))</f>
        <v>0</v>
      </c>
      <c r="Q78" s="374">
        <f>IF($A$31,('2-2　電力使用量入力シート'!$I$41),('2-2　電力使用量入力シート'!$Q$17))</f>
        <v>0</v>
      </c>
      <c r="R78" s="374">
        <f>IF($A$31,('2-2　電力使用量入力シート'!$I$42),('2-2　電力使用量入力シート'!$R$17))</f>
        <v>0</v>
      </c>
      <c r="S78" s="374">
        <f>IF($A$31,('2-2　電力使用量入力シート'!$I$43),('2-2　電力使用量入力シート'!$S$17))</f>
        <v>0</v>
      </c>
      <c r="T78" s="374">
        <f>IF($A$31,('2-2　電力使用量入力シート'!$I$44),('2-2　電力使用量入力シート'!$T$17))</f>
        <v>0</v>
      </c>
      <c r="U78" s="374">
        <f>IF($A$31,('2-2　電力使用量入力シート'!$I$45),('2-2　電力使用量入力シート'!$U$17))</f>
        <v>0</v>
      </c>
      <c r="V78" s="374">
        <f>IF($A$31,('2-2　電力使用量入力シート'!$I$46),('2-2　電力使用量入力シート'!$V$17))</f>
        <v>0</v>
      </c>
      <c r="W78" s="374">
        <f>IF($A$31,('2-2　電力使用量入力シート'!$I$47),('2-2　電力使用量入力シート'!$W$17))</f>
        <v>0</v>
      </c>
      <c r="X78" s="374">
        <f>IF($A$31,('2-2　電力使用量入力シート'!$I$48),('2-2　電力使用量入力シート'!$X$17))</f>
        <v>0</v>
      </c>
      <c r="Y78" s="374">
        <f>IF($A$31,('2-2　電力使用量入力シート'!$I$49),('2-2　電力使用量入力シート'!$Y$17))</f>
        <v>0</v>
      </c>
      <c r="Z78" s="374">
        <f>IF($A$31,('2-2　電力使用量入力シート'!$I$50),('2-2　電力使用量入力シート'!$Z$17))</f>
        <v>0</v>
      </c>
      <c r="AA78" s="374">
        <f>IF($A$31,('2-2　電力使用量入力シート'!$I$51),('2-2　電力使用量入力シート'!$AA$17))</f>
        <v>0</v>
      </c>
      <c r="AB78" s="374">
        <f>IF($A$31,('2-2　電力使用量入力シート'!$I$52),('2-2　電力使用量入力シート'!$AB$17))</f>
        <v>0</v>
      </c>
      <c r="AC78" s="374">
        <f>IF($A$31,('2-2　電力使用量入力シート'!$I$53),('2-2　電力使用量入力シート'!$AC$17))</f>
        <v>0</v>
      </c>
      <c r="AD78" s="374">
        <f>IF($A$31,('2-2　電力使用量入力シート'!$I$54),('2-2　電力使用量入力シート'!$AD$17))</f>
        <v>0</v>
      </c>
      <c r="AE78" s="374">
        <f>IF($A$31,('2-2　電力使用量入力シート'!$I$55),('2-2　電力使用量入力シート'!$AE$17))</f>
        <v>0</v>
      </c>
      <c r="AF78" s="374">
        <f>IF($A$31,('2-2　電力使用量入力シート'!$I$56),('2-2　電力使用量入力シート'!$AF$17))</f>
        <v>0</v>
      </c>
      <c r="AG78" s="374">
        <f>IF($A$31,('2-2　電力使用量入力シート'!$I$57),('2-2　電力使用量入力シート'!$AG$17))</f>
        <v>0</v>
      </c>
      <c r="AH78" s="374">
        <f>IF($A$31,('2-2　電力使用量入力シート'!$I$58),('2-2　電力使用量入力シート'!$AH$17))</f>
        <v>0</v>
      </c>
      <c r="AI78" s="374">
        <f>IF($A$31,('2-2　電力使用量入力シート'!$I$59),('2-2　電力使用量入力シート'!$AI$17))</f>
        <v>0</v>
      </c>
      <c r="AJ78" s="374">
        <f>IF($A$31,('2-2　電力使用量入力シート'!$I$60),('2-2　電力使用量入力シート'!$AJ$17))</f>
        <v>0</v>
      </c>
      <c r="AK78" s="374">
        <f>IF($A$31,('2-2　電力使用量入力シート'!$I$61),('2-2　電力使用量入力シート'!$AK$17))</f>
        <v>0</v>
      </c>
      <c r="AL78" s="374">
        <f>IF($A$31,('2-2　電力使用量入力シート'!$I$62),('2-2　電力使用量入力シート'!$AL$17))</f>
        <v>0</v>
      </c>
      <c r="AM78" s="374">
        <f>IF($A$31,('2-2　電力使用量入力シート'!$I$63),('2-2　電力使用量入力シート'!$AM$17))</f>
        <v>0</v>
      </c>
      <c r="AN78" s="374">
        <f>IF($A$31,('2-2　電力使用量入力シート'!$I$64),('2-2　電力使用量入力シート'!$AN$17))</f>
        <v>0</v>
      </c>
      <c r="AO78" s="374">
        <f>IF($A$31,('2-2　電力使用量入力シート'!$I$65),('2-2　電力使用量入力シート'!$AO$17))</f>
        <v>0</v>
      </c>
      <c r="AP78" s="374">
        <f>IF($A$31,('2-2　電力使用量入力シート'!$I$66),('2-2　電力使用量入力シート'!$AP$17))</f>
        <v>0</v>
      </c>
      <c r="AQ78" s="374">
        <f>IF($A$31,('2-2　電力使用量入力シート'!$I$67),('2-2　電力使用量入力シート'!$AQ$17))</f>
        <v>0</v>
      </c>
      <c r="AR78" s="374">
        <f>IF($A$31,('2-2　電力使用量入力シート'!$I$68),('2-2　電力使用量入力シート'!$AR$17))</f>
        <v>0</v>
      </c>
      <c r="AS78" s="374">
        <f>IF($A$31,('2-2　電力使用量入力シート'!$I$69),('2-2　電力使用量入力シート'!$AS$17))</f>
        <v>0</v>
      </c>
      <c r="AT78" s="374">
        <f>IF($A$31,('2-2　電力使用量入力シート'!$I$70),('2-2　電力使用量入力シート'!$AT$17))</f>
        <v>0</v>
      </c>
      <c r="AU78" s="374">
        <f>IF($A$31,('2-2　電力使用量入力シート'!$I$71),('2-2　電力使用量入力シート'!$AU$17))</f>
        <v>0</v>
      </c>
      <c r="AV78" s="374">
        <f>IF($A$31,('2-2　電力使用量入力シート'!$I$72),('2-2　電力使用量入力シート'!$AV$17))</f>
        <v>0</v>
      </c>
      <c r="AW78" s="374">
        <f>IF($A$31,('2-2　電力使用量入力シート'!$I$73),('2-2　電力使用量入力シート'!$AW$17))</f>
        <v>0</v>
      </c>
      <c r="AX78" s="374">
        <f>IF($A$31,('2-2　電力使用量入力シート'!$I$74),('2-2　電力使用量入力シート'!$AX$17))</f>
        <v>0</v>
      </c>
      <c r="AY78" s="375">
        <f>IF($A$31,('2-2　電力使用量入力シート'!$I$75),('2-2　電力使用量入力シート'!$AY$17))</f>
        <v>0</v>
      </c>
      <c r="AZ78" s="314"/>
    </row>
    <row r="79" spans="1:52" s="315" customFormat="1" ht="16.5" customHeight="1" x14ac:dyDescent="0.4">
      <c r="A79" s="554"/>
      <c r="B79" s="556" t="s">
        <v>407</v>
      </c>
      <c r="C79" s="557"/>
      <c r="D79" s="368" t="str">
        <f>IF(D$77="","0",(2*D78/$C$76/$X$118)^2*0.5)</f>
        <v>0</v>
      </c>
      <c r="E79" s="369" t="str">
        <f t="shared" ref="E79:AY79" si="45">IF(E$77="","0",(2*E78/$C$76/$X$118)^2*0.5)</f>
        <v>0</v>
      </c>
      <c r="F79" s="369" t="str">
        <f t="shared" si="45"/>
        <v>0</v>
      </c>
      <c r="G79" s="369" t="str">
        <f t="shared" si="45"/>
        <v>0</v>
      </c>
      <c r="H79" s="369" t="str">
        <f t="shared" si="45"/>
        <v>0</v>
      </c>
      <c r="I79" s="369" t="str">
        <f t="shared" si="45"/>
        <v>0</v>
      </c>
      <c r="J79" s="369" t="str">
        <f t="shared" si="45"/>
        <v>0</v>
      </c>
      <c r="K79" s="369" t="str">
        <f t="shared" si="45"/>
        <v>0</v>
      </c>
      <c r="L79" s="369" t="str">
        <f t="shared" si="45"/>
        <v>0</v>
      </c>
      <c r="M79" s="369" t="str">
        <f t="shared" si="45"/>
        <v>0</v>
      </c>
      <c r="N79" s="369" t="str">
        <f t="shared" si="45"/>
        <v>0</v>
      </c>
      <c r="O79" s="369" t="str">
        <f t="shared" si="45"/>
        <v>0</v>
      </c>
      <c r="P79" s="369" t="str">
        <f t="shared" si="45"/>
        <v>0</v>
      </c>
      <c r="Q79" s="369" t="str">
        <f t="shared" si="45"/>
        <v>0</v>
      </c>
      <c r="R79" s="369" t="str">
        <f t="shared" si="45"/>
        <v>0</v>
      </c>
      <c r="S79" s="369" t="str">
        <f t="shared" si="45"/>
        <v>0</v>
      </c>
      <c r="T79" s="369" t="str">
        <f t="shared" si="45"/>
        <v>0</v>
      </c>
      <c r="U79" s="369" t="str">
        <f t="shared" si="45"/>
        <v>0</v>
      </c>
      <c r="V79" s="369" t="str">
        <f t="shared" si="45"/>
        <v>0</v>
      </c>
      <c r="W79" s="369" t="str">
        <f t="shared" si="45"/>
        <v>0</v>
      </c>
      <c r="X79" s="369" t="str">
        <f t="shared" si="45"/>
        <v>0</v>
      </c>
      <c r="Y79" s="369" t="str">
        <f t="shared" si="45"/>
        <v>0</v>
      </c>
      <c r="Z79" s="369" t="str">
        <f t="shared" si="45"/>
        <v>0</v>
      </c>
      <c r="AA79" s="369" t="str">
        <f t="shared" si="45"/>
        <v>0</v>
      </c>
      <c r="AB79" s="369" t="str">
        <f t="shared" si="45"/>
        <v>0</v>
      </c>
      <c r="AC79" s="369" t="str">
        <f t="shared" si="45"/>
        <v>0</v>
      </c>
      <c r="AD79" s="369" t="str">
        <f t="shared" si="45"/>
        <v>0</v>
      </c>
      <c r="AE79" s="369" t="str">
        <f t="shared" si="45"/>
        <v>0</v>
      </c>
      <c r="AF79" s="369" t="str">
        <f t="shared" si="45"/>
        <v>0</v>
      </c>
      <c r="AG79" s="369" t="str">
        <f t="shared" si="45"/>
        <v>0</v>
      </c>
      <c r="AH79" s="369" t="str">
        <f t="shared" si="45"/>
        <v>0</v>
      </c>
      <c r="AI79" s="369" t="str">
        <f t="shared" si="45"/>
        <v>0</v>
      </c>
      <c r="AJ79" s="369" t="str">
        <f t="shared" si="45"/>
        <v>0</v>
      </c>
      <c r="AK79" s="369" t="str">
        <f t="shared" si="45"/>
        <v>0</v>
      </c>
      <c r="AL79" s="369" t="str">
        <f t="shared" si="45"/>
        <v>0</v>
      </c>
      <c r="AM79" s="369" t="str">
        <f t="shared" si="45"/>
        <v>0</v>
      </c>
      <c r="AN79" s="369" t="str">
        <f t="shared" si="45"/>
        <v>0</v>
      </c>
      <c r="AO79" s="369" t="str">
        <f t="shared" si="45"/>
        <v>0</v>
      </c>
      <c r="AP79" s="369" t="str">
        <f t="shared" si="45"/>
        <v>0</v>
      </c>
      <c r="AQ79" s="369" t="str">
        <f t="shared" si="45"/>
        <v>0</v>
      </c>
      <c r="AR79" s="369" t="str">
        <f t="shared" si="45"/>
        <v>0</v>
      </c>
      <c r="AS79" s="369" t="str">
        <f t="shared" si="45"/>
        <v>0</v>
      </c>
      <c r="AT79" s="369" t="str">
        <f t="shared" si="45"/>
        <v>0</v>
      </c>
      <c r="AU79" s="369" t="str">
        <f t="shared" si="45"/>
        <v>0</v>
      </c>
      <c r="AV79" s="369" t="str">
        <f t="shared" si="45"/>
        <v>0</v>
      </c>
      <c r="AW79" s="369" t="str">
        <f t="shared" si="45"/>
        <v>0</v>
      </c>
      <c r="AX79" s="369" t="str">
        <f t="shared" si="45"/>
        <v>0</v>
      </c>
      <c r="AY79" s="369" t="str">
        <f t="shared" si="45"/>
        <v>0</v>
      </c>
      <c r="AZ79" s="314"/>
    </row>
    <row r="80" spans="1:52" s="315" customFormat="1" ht="16.5" customHeight="1" thickBot="1" x14ac:dyDescent="0.45">
      <c r="A80" s="555"/>
      <c r="B80" s="558" t="s">
        <v>408</v>
      </c>
      <c r="C80" s="559"/>
      <c r="D80" s="370" t="e">
        <f>IF(D$77="△","0",(2*D78/$C$76/$X$118)^2*0.5)</f>
        <v>#DIV/0!</v>
      </c>
      <c r="E80" s="371" t="e">
        <f t="shared" ref="E80:AY80" si="46">IF(E$77="△","0",(2*E78/$C$76/$X$118)^2*0.5)</f>
        <v>#DIV/0!</v>
      </c>
      <c r="F80" s="371" t="e">
        <f t="shared" si="46"/>
        <v>#DIV/0!</v>
      </c>
      <c r="G80" s="371" t="e">
        <f t="shared" si="46"/>
        <v>#DIV/0!</v>
      </c>
      <c r="H80" s="371" t="e">
        <f t="shared" si="46"/>
        <v>#DIV/0!</v>
      </c>
      <c r="I80" s="371" t="e">
        <f t="shared" si="46"/>
        <v>#DIV/0!</v>
      </c>
      <c r="J80" s="371" t="e">
        <f t="shared" si="46"/>
        <v>#DIV/0!</v>
      </c>
      <c r="K80" s="371" t="e">
        <f t="shared" si="46"/>
        <v>#DIV/0!</v>
      </c>
      <c r="L80" s="371" t="e">
        <f t="shared" si="46"/>
        <v>#DIV/0!</v>
      </c>
      <c r="M80" s="371" t="e">
        <f t="shared" si="46"/>
        <v>#DIV/0!</v>
      </c>
      <c r="N80" s="371" t="e">
        <f t="shared" si="46"/>
        <v>#DIV/0!</v>
      </c>
      <c r="O80" s="371" t="e">
        <f t="shared" si="46"/>
        <v>#DIV/0!</v>
      </c>
      <c r="P80" s="371" t="e">
        <f t="shared" si="46"/>
        <v>#DIV/0!</v>
      </c>
      <c r="Q80" s="371" t="e">
        <f t="shared" si="46"/>
        <v>#DIV/0!</v>
      </c>
      <c r="R80" s="371" t="e">
        <f t="shared" si="46"/>
        <v>#DIV/0!</v>
      </c>
      <c r="S80" s="371" t="e">
        <f t="shared" si="46"/>
        <v>#DIV/0!</v>
      </c>
      <c r="T80" s="371" t="e">
        <f t="shared" si="46"/>
        <v>#DIV/0!</v>
      </c>
      <c r="U80" s="371" t="e">
        <f t="shared" si="46"/>
        <v>#DIV/0!</v>
      </c>
      <c r="V80" s="371" t="e">
        <f t="shared" si="46"/>
        <v>#DIV/0!</v>
      </c>
      <c r="W80" s="371" t="e">
        <f t="shared" si="46"/>
        <v>#DIV/0!</v>
      </c>
      <c r="X80" s="371" t="e">
        <f t="shared" si="46"/>
        <v>#DIV/0!</v>
      </c>
      <c r="Y80" s="371" t="e">
        <f t="shared" si="46"/>
        <v>#DIV/0!</v>
      </c>
      <c r="Z80" s="371" t="e">
        <f t="shared" si="46"/>
        <v>#DIV/0!</v>
      </c>
      <c r="AA80" s="371" t="e">
        <f t="shared" si="46"/>
        <v>#DIV/0!</v>
      </c>
      <c r="AB80" s="371" t="e">
        <f t="shared" si="46"/>
        <v>#DIV/0!</v>
      </c>
      <c r="AC80" s="371" t="e">
        <f t="shared" si="46"/>
        <v>#DIV/0!</v>
      </c>
      <c r="AD80" s="371" t="e">
        <f t="shared" si="46"/>
        <v>#DIV/0!</v>
      </c>
      <c r="AE80" s="371" t="e">
        <f t="shared" si="46"/>
        <v>#DIV/0!</v>
      </c>
      <c r="AF80" s="371" t="e">
        <f t="shared" si="46"/>
        <v>#DIV/0!</v>
      </c>
      <c r="AG80" s="371" t="e">
        <f t="shared" si="46"/>
        <v>#DIV/0!</v>
      </c>
      <c r="AH80" s="371" t="e">
        <f t="shared" si="46"/>
        <v>#DIV/0!</v>
      </c>
      <c r="AI80" s="371" t="e">
        <f t="shared" si="46"/>
        <v>#DIV/0!</v>
      </c>
      <c r="AJ80" s="371" t="e">
        <f t="shared" si="46"/>
        <v>#DIV/0!</v>
      </c>
      <c r="AK80" s="371" t="e">
        <f t="shared" si="46"/>
        <v>#DIV/0!</v>
      </c>
      <c r="AL80" s="371" t="e">
        <f t="shared" si="46"/>
        <v>#DIV/0!</v>
      </c>
      <c r="AM80" s="371" t="e">
        <f t="shared" si="46"/>
        <v>#DIV/0!</v>
      </c>
      <c r="AN80" s="371" t="e">
        <f t="shared" si="46"/>
        <v>#DIV/0!</v>
      </c>
      <c r="AO80" s="371" t="e">
        <f t="shared" si="46"/>
        <v>#DIV/0!</v>
      </c>
      <c r="AP80" s="371" t="e">
        <f t="shared" si="46"/>
        <v>#DIV/0!</v>
      </c>
      <c r="AQ80" s="371" t="e">
        <f t="shared" si="46"/>
        <v>#DIV/0!</v>
      </c>
      <c r="AR80" s="371" t="e">
        <f t="shared" si="46"/>
        <v>#DIV/0!</v>
      </c>
      <c r="AS80" s="371" t="e">
        <f t="shared" si="46"/>
        <v>#DIV/0!</v>
      </c>
      <c r="AT80" s="371" t="e">
        <f t="shared" si="46"/>
        <v>#DIV/0!</v>
      </c>
      <c r="AU80" s="371" t="e">
        <f t="shared" si="46"/>
        <v>#DIV/0!</v>
      </c>
      <c r="AV80" s="371" t="e">
        <f t="shared" si="46"/>
        <v>#DIV/0!</v>
      </c>
      <c r="AW80" s="371" t="e">
        <f t="shared" si="46"/>
        <v>#DIV/0!</v>
      </c>
      <c r="AX80" s="371" t="e">
        <f t="shared" si="46"/>
        <v>#DIV/0!</v>
      </c>
      <c r="AY80" s="371" t="e">
        <f t="shared" si="46"/>
        <v>#DIV/0!</v>
      </c>
      <c r="AZ80" s="314"/>
    </row>
    <row r="81" spans="1:52" s="311" customFormat="1" ht="16.5" customHeight="1" x14ac:dyDescent="0.4">
      <c r="A81" s="553" t="s">
        <v>345</v>
      </c>
      <c r="B81" s="307" t="s">
        <v>132</v>
      </c>
      <c r="C81" s="327" t="s">
        <v>133</v>
      </c>
      <c r="D81" s="346">
        <v>0</v>
      </c>
      <c r="E81" s="309">
        <v>0.5</v>
      </c>
      <c r="F81" s="309">
        <v>1</v>
      </c>
      <c r="G81" s="309">
        <v>1.5</v>
      </c>
      <c r="H81" s="309">
        <v>2</v>
      </c>
      <c r="I81" s="309">
        <v>2.5</v>
      </c>
      <c r="J81" s="309">
        <v>3</v>
      </c>
      <c r="K81" s="309">
        <v>3.5</v>
      </c>
      <c r="L81" s="309">
        <v>4</v>
      </c>
      <c r="M81" s="309">
        <v>4.5</v>
      </c>
      <c r="N81" s="309">
        <v>5</v>
      </c>
      <c r="O81" s="309">
        <v>5.5</v>
      </c>
      <c r="P81" s="309">
        <v>6</v>
      </c>
      <c r="Q81" s="309">
        <v>6.5</v>
      </c>
      <c r="R81" s="309">
        <v>7</v>
      </c>
      <c r="S81" s="309">
        <v>7.5</v>
      </c>
      <c r="T81" s="309">
        <v>8</v>
      </c>
      <c r="U81" s="309">
        <v>8.5</v>
      </c>
      <c r="V81" s="309">
        <v>9</v>
      </c>
      <c r="W81" s="309">
        <v>9.5</v>
      </c>
      <c r="X81" s="309">
        <v>10</v>
      </c>
      <c r="Y81" s="309">
        <v>10.5</v>
      </c>
      <c r="Z81" s="309">
        <v>11</v>
      </c>
      <c r="AA81" s="309">
        <v>11.5</v>
      </c>
      <c r="AB81" s="309">
        <v>12</v>
      </c>
      <c r="AC81" s="309">
        <v>12.5</v>
      </c>
      <c r="AD81" s="309">
        <v>13</v>
      </c>
      <c r="AE81" s="309">
        <v>13.5</v>
      </c>
      <c r="AF81" s="309">
        <v>14</v>
      </c>
      <c r="AG81" s="309">
        <v>14.5</v>
      </c>
      <c r="AH81" s="309">
        <v>15</v>
      </c>
      <c r="AI81" s="309">
        <v>15.5</v>
      </c>
      <c r="AJ81" s="309">
        <v>16</v>
      </c>
      <c r="AK81" s="309">
        <v>16.5</v>
      </c>
      <c r="AL81" s="309">
        <v>17</v>
      </c>
      <c r="AM81" s="309">
        <v>17.5</v>
      </c>
      <c r="AN81" s="309">
        <v>18</v>
      </c>
      <c r="AO81" s="309">
        <v>18.5</v>
      </c>
      <c r="AP81" s="309">
        <v>19</v>
      </c>
      <c r="AQ81" s="309">
        <v>19.5</v>
      </c>
      <c r="AR81" s="309">
        <v>20</v>
      </c>
      <c r="AS81" s="309">
        <v>20.5</v>
      </c>
      <c r="AT81" s="309">
        <v>21</v>
      </c>
      <c r="AU81" s="309">
        <v>21.5</v>
      </c>
      <c r="AV81" s="309">
        <v>22</v>
      </c>
      <c r="AW81" s="309">
        <v>22.5</v>
      </c>
      <c r="AX81" s="309">
        <v>23</v>
      </c>
      <c r="AY81" s="310">
        <v>23.5</v>
      </c>
      <c r="AZ81" s="318"/>
    </row>
    <row r="82" spans="1:52" s="315" customFormat="1" ht="16.5" customHeight="1" thickBot="1" x14ac:dyDescent="0.45">
      <c r="A82" s="554"/>
      <c r="B82" s="347">
        <f>$C$21</f>
        <v>0</v>
      </c>
      <c r="C82" s="348">
        <f>$D$21</f>
        <v>0</v>
      </c>
      <c r="D82" s="364" t="str">
        <f t="shared" ref="D82:AY82" si="47">IF(D81&lt;$C$82,"△",IF(D81&gt;$B$82-0.5,"△",""))</f>
        <v>△</v>
      </c>
      <c r="E82" s="362" t="str">
        <f t="shared" si="47"/>
        <v>△</v>
      </c>
      <c r="F82" s="362" t="str">
        <f t="shared" si="47"/>
        <v>△</v>
      </c>
      <c r="G82" s="362" t="str">
        <f t="shared" si="47"/>
        <v>△</v>
      </c>
      <c r="H82" s="362" t="str">
        <f t="shared" si="47"/>
        <v>△</v>
      </c>
      <c r="I82" s="362" t="str">
        <f t="shared" si="47"/>
        <v>△</v>
      </c>
      <c r="J82" s="362" t="str">
        <f t="shared" si="47"/>
        <v>△</v>
      </c>
      <c r="K82" s="362" t="str">
        <f t="shared" si="47"/>
        <v>△</v>
      </c>
      <c r="L82" s="362" t="str">
        <f t="shared" si="47"/>
        <v>△</v>
      </c>
      <c r="M82" s="362" t="str">
        <f t="shared" si="47"/>
        <v>△</v>
      </c>
      <c r="N82" s="362" t="str">
        <f t="shared" si="47"/>
        <v>△</v>
      </c>
      <c r="O82" s="362" t="str">
        <f t="shared" si="47"/>
        <v>△</v>
      </c>
      <c r="P82" s="362" t="str">
        <f t="shared" si="47"/>
        <v>△</v>
      </c>
      <c r="Q82" s="362" t="str">
        <f t="shared" si="47"/>
        <v>△</v>
      </c>
      <c r="R82" s="362" t="str">
        <f t="shared" si="47"/>
        <v>△</v>
      </c>
      <c r="S82" s="362" t="str">
        <f t="shared" si="47"/>
        <v>△</v>
      </c>
      <c r="T82" s="362" t="str">
        <f t="shared" si="47"/>
        <v>△</v>
      </c>
      <c r="U82" s="362" t="str">
        <f t="shared" si="47"/>
        <v>△</v>
      </c>
      <c r="V82" s="362" t="str">
        <f t="shared" si="47"/>
        <v>△</v>
      </c>
      <c r="W82" s="362" t="str">
        <f t="shared" si="47"/>
        <v>△</v>
      </c>
      <c r="X82" s="362" t="str">
        <f t="shared" si="47"/>
        <v>△</v>
      </c>
      <c r="Y82" s="362" t="str">
        <f t="shared" si="47"/>
        <v>△</v>
      </c>
      <c r="Z82" s="362" t="str">
        <f t="shared" si="47"/>
        <v>△</v>
      </c>
      <c r="AA82" s="362" t="str">
        <f t="shared" si="47"/>
        <v>△</v>
      </c>
      <c r="AB82" s="362" t="str">
        <f t="shared" si="47"/>
        <v>△</v>
      </c>
      <c r="AC82" s="362" t="str">
        <f t="shared" si="47"/>
        <v>△</v>
      </c>
      <c r="AD82" s="362" t="str">
        <f t="shared" si="47"/>
        <v>△</v>
      </c>
      <c r="AE82" s="362" t="str">
        <f t="shared" si="47"/>
        <v>△</v>
      </c>
      <c r="AF82" s="362" t="str">
        <f t="shared" si="47"/>
        <v>△</v>
      </c>
      <c r="AG82" s="362" t="str">
        <f t="shared" si="47"/>
        <v>△</v>
      </c>
      <c r="AH82" s="362" t="str">
        <f t="shared" si="47"/>
        <v>△</v>
      </c>
      <c r="AI82" s="362" t="str">
        <f t="shared" si="47"/>
        <v>△</v>
      </c>
      <c r="AJ82" s="362" t="str">
        <f t="shared" si="47"/>
        <v>△</v>
      </c>
      <c r="AK82" s="362" t="str">
        <f t="shared" si="47"/>
        <v>△</v>
      </c>
      <c r="AL82" s="362" t="str">
        <f t="shared" si="47"/>
        <v>△</v>
      </c>
      <c r="AM82" s="362" t="str">
        <f t="shared" si="47"/>
        <v>△</v>
      </c>
      <c r="AN82" s="362" t="str">
        <f t="shared" si="47"/>
        <v>△</v>
      </c>
      <c r="AO82" s="362" t="str">
        <f t="shared" si="47"/>
        <v>△</v>
      </c>
      <c r="AP82" s="362" t="str">
        <f t="shared" si="47"/>
        <v>△</v>
      </c>
      <c r="AQ82" s="362" t="str">
        <f t="shared" si="47"/>
        <v>△</v>
      </c>
      <c r="AR82" s="362" t="str">
        <f t="shared" si="47"/>
        <v>△</v>
      </c>
      <c r="AS82" s="362" t="str">
        <f t="shared" si="47"/>
        <v>△</v>
      </c>
      <c r="AT82" s="362" t="str">
        <f t="shared" si="47"/>
        <v>△</v>
      </c>
      <c r="AU82" s="362" t="str">
        <f t="shared" si="47"/>
        <v>△</v>
      </c>
      <c r="AV82" s="362" t="str">
        <f t="shared" si="47"/>
        <v>△</v>
      </c>
      <c r="AW82" s="362" t="str">
        <f t="shared" si="47"/>
        <v>△</v>
      </c>
      <c r="AX82" s="362" t="str">
        <f t="shared" si="47"/>
        <v>△</v>
      </c>
      <c r="AY82" s="363" t="str">
        <f t="shared" si="47"/>
        <v>△</v>
      </c>
      <c r="AZ82" s="314"/>
    </row>
    <row r="83" spans="1:52" s="315" customFormat="1" ht="16.5" customHeight="1" thickBot="1" x14ac:dyDescent="0.45">
      <c r="A83" s="554"/>
      <c r="B83" s="316" t="s">
        <v>388</v>
      </c>
      <c r="C83" s="317">
        <f>$V$6</f>
        <v>0</v>
      </c>
      <c r="D83" s="362" t="str">
        <f t="shared" ref="D83:AY83" si="48">IF(AND(D81&gt;=$B$82,D81&lt;=$C$82-0.5),"△","")</f>
        <v/>
      </c>
      <c r="E83" s="362" t="str">
        <f t="shared" si="48"/>
        <v/>
      </c>
      <c r="F83" s="362" t="str">
        <f t="shared" si="48"/>
        <v/>
      </c>
      <c r="G83" s="362" t="str">
        <f t="shared" si="48"/>
        <v/>
      </c>
      <c r="H83" s="362" t="str">
        <f t="shared" si="48"/>
        <v/>
      </c>
      <c r="I83" s="362" t="str">
        <f t="shared" si="48"/>
        <v/>
      </c>
      <c r="J83" s="362" t="str">
        <f t="shared" si="48"/>
        <v/>
      </c>
      <c r="K83" s="362" t="str">
        <f t="shared" si="48"/>
        <v/>
      </c>
      <c r="L83" s="362" t="str">
        <f t="shared" si="48"/>
        <v/>
      </c>
      <c r="M83" s="362" t="str">
        <f t="shared" si="48"/>
        <v/>
      </c>
      <c r="N83" s="362" t="str">
        <f t="shared" si="48"/>
        <v/>
      </c>
      <c r="O83" s="362" t="str">
        <f t="shared" si="48"/>
        <v/>
      </c>
      <c r="P83" s="362" t="str">
        <f t="shared" si="48"/>
        <v/>
      </c>
      <c r="Q83" s="362" t="str">
        <f t="shared" si="48"/>
        <v/>
      </c>
      <c r="R83" s="362" t="str">
        <f t="shared" si="48"/>
        <v/>
      </c>
      <c r="S83" s="362" t="str">
        <f t="shared" si="48"/>
        <v/>
      </c>
      <c r="T83" s="362" t="str">
        <f t="shared" si="48"/>
        <v/>
      </c>
      <c r="U83" s="362" t="str">
        <f t="shared" si="48"/>
        <v/>
      </c>
      <c r="V83" s="362" t="str">
        <f t="shared" si="48"/>
        <v/>
      </c>
      <c r="W83" s="362" t="str">
        <f t="shared" si="48"/>
        <v/>
      </c>
      <c r="X83" s="362" t="str">
        <f t="shared" si="48"/>
        <v/>
      </c>
      <c r="Y83" s="362" t="str">
        <f t="shared" si="48"/>
        <v/>
      </c>
      <c r="Z83" s="362" t="str">
        <f t="shared" si="48"/>
        <v/>
      </c>
      <c r="AA83" s="362" t="str">
        <f t="shared" si="48"/>
        <v/>
      </c>
      <c r="AB83" s="362" t="str">
        <f t="shared" si="48"/>
        <v/>
      </c>
      <c r="AC83" s="362" t="str">
        <f t="shared" si="48"/>
        <v/>
      </c>
      <c r="AD83" s="362" t="str">
        <f t="shared" si="48"/>
        <v/>
      </c>
      <c r="AE83" s="362" t="str">
        <f t="shared" si="48"/>
        <v/>
      </c>
      <c r="AF83" s="362" t="str">
        <f t="shared" si="48"/>
        <v/>
      </c>
      <c r="AG83" s="362" t="str">
        <f t="shared" si="48"/>
        <v/>
      </c>
      <c r="AH83" s="362" t="str">
        <f t="shared" si="48"/>
        <v/>
      </c>
      <c r="AI83" s="362" t="str">
        <f t="shared" si="48"/>
        <v/>
      </c>
      <c r="AJ83" s="362" t="str">
        <f t="shared" si="48"/>
        <v/>
      </c>
      <c r="AK83" s="362" t="str">
        <f t="shared" si="48"/>
        <v/>
      </c>
      <c r="AL83" s="362" t="str">
        <f t="shared" si="48"/>
        <v/>
      </c>
      <c r="AM83" s="362" t="str">
        <f t="shared" si="48"/>
        <v/>
      </c>
      <c r="AN83" s="362" t="str">
        <f t="shared" si="48"/>
        <v/>
      </c>
      <c r="AO83" s="362" t="str">
        <f t="shared" si="48"/>
        <v/>
      </c>
      <c r="AP83" s="362" t="str">
        <f t="shared" si="48"/>
        <v/>
      </c>
      <c r="AQ83" s="362" t="str">
        <f t="shared" si="48"/>
        <v/>
      </c>
      <c r="AR83" s="362" t="str">
        <f t="shared" si="48"/>
        <v/>
      </c>
      <c r="AS83" s="362" t="str">
        <f t="shared" si="48"/>
        <v/>
      </c>
      <c r="AT83" s="362" t="str">
        <f t="shared" si="48"/>
        <v/>
      </c>
      <c r="AU83" s="362" t="str">
        <f t="shared" si="48"/>
        <v/>
      </c>
      <c r="AV83" s="362" t="str">
        <f t="shared" si="48"/>
        <v/>
      </c>
      <c r="AW83" s="362" t="str">
        <f t="shared" si="48"/>
        <v/>
      </c>
      <c r="AX83" s="362" t="str">
        <f t="shared" si="48"/>
        <v/>
      </c>
      <c r="AY83" s="363" t="str">
        <f t="shared" si="48"/>
        <v/>
      </c>
      <c r="AZ83" s="314"/>
    </row>
    <row r="84" spans="1:52" s="315" customFormat="1" ht="16.5" customHeight="1" x14ac:dyDescent="0.4">
      <c r="A84" s="554"/>
      <c r="B84" s="560" t="s">
        <v>439</v>
      </c>
      <c r="C84" s="561"/>
      <c r="D84" s="364" t="str">
        <f t="shared" ref="D84:AY84" si="49">IF($B$82&gt;$C$82,D82,D83)</f>
        <v/>
      </c>
      <c r="E84" s="362" t="str">
        <f t="shared" si="49"/>
        <v/>
      </c>
      <c r="F84" s="362" t="str">
        <f t="shared" si="49"/>
        <v/>
      </c>
      <c r="G84" s="362" t="str">
        <f t="shared" si="49"/>
        <v/>
      </c>
      <c r="H84" s="362" t="str">
        <f t="shared" si="49"/>
        <v/>
      </c>
      <c r="I84" s="362" t="str">
        <f t="shared" si="49"/>
        <v/>
      </c>
      <c r="J84" s="362" t="str">
        <f t="shared" si="49"/>
        <v/>
      </c>
      <c r="K84" s="362" t="str">
        <f t="shared" si="49"/>
        <v/>
      </c>
      <c r="L84" s="362" t="str">
        <f t="shared" si="49"/>
        <v/>
      </c>
      <c r="M84" s="362" t="str">
        <f t="shared" si="49"/>
        <v/>
      </c>
      <c r="N84" s="362" t="str">
        <f t="shared" si="49"/>
        <v/>
      </c>
      <c r="O84" s="362" t="str">
        <f t="shared" si="49"/>
        <v/>
      </c>
      <c r="P84" s="362" t="str">
        <f t="shared" si="49"/>
        <v/>
      </c>
      <c r="Q84" s="362" t="str">
        <f t="shared" si="49"/>
        <v/>
      </c>
      <c r="R84" s="362" t="str">
        <f t="shared" si="49"/>
        <v/>
      </c>
      <c r="S84" s="362" t="str">
        <f t="shared" si="49"/>
        <v/>
      </c>
      <c r="T84" s="362" t="str">
        <f t="shared" si="49"/>
        <v/>
      </c>
      <c r="U84" s="362" t="str">
        <f t="shared" si="49"/>
        <v/>
      </c>
      <c r="V84" s="362" t="str">
        <f t="shared" si="49"/>
        <v/>
      </c>
      <c r="W84" s="362" t="str">
        <f t="shared" si="49"/>
        <v/>
      </c>
      <c r="X84" s="362" t="str">
        <f t="shared" si="49"/>
        <v/>
      </c>
      <c r="Y84" s="362" t="str">
        <f t="shared" si="49"/>
        <v/>
      </c>
      <c r="Z84" s="362" t="str">
        <f t="shared" si="49"/>
        <v/>
      </c>
      <c r="AA84" s="362" t="str">
        <f t="shared" si="49"/>
        <v/>
      </c>
      <c r="AB84" s="362" t="str">
        <f t="shared" si="49"/>
        <v/>
      </c>
      <c r="AC84" s="362" t="str">
        <f t="shared" si="49"/>
        <v/>
      </c>
      <c r="AD84" s="362" t="str">
        <f t="shared" si="49"/>
        <v/>
      </c>
      <c r="AE84" s="362" t="str">
        <f t="shared" si="49"/>
        <v/>
      </c>
      <c r="AF84" s="362" t="str">
        <f t="shared" si="49"/>
        <v/>
      </c>
      <c r="AG84" s="362" t="str">
        <f t="shared" si="49"/>
        <v/>
      </c>
      <c r="AH84" s="362" t="str">
        <f t="shared" si="49"/>
        <v/>
      </c>
      <c r="AI84" s="362" t="str">
        <f t="shared" si="49"/>
        <v/>
      </c>
      <c r="AJ84" s="362" t="str">
        <f t="shared" si="49"/>
        <v/>
      </c>
      <c r="AK84" s="362" t="str">
        <f t="shared" si="49"/>
        <v/>
      </c>
      <c r="AL84" s="362" t="str">
        <f t="shared" si="49"/>
        <v/>
      </c>
      <c r="AM84" s="362" t="str">
        <f t="shared" si="49"/>
        <v/>
      </c>
      <c r="AN84" s="362" t="str">
        <f t="shared" si="49"/>
        <v/>
      </c>
      <c r="AO84" s="362" t="str">
        <f t="shared" si="49"/>
        <v/>
      </c>
      <c r="AP84" s="362" t="str">
        <f t="shared" si="49"/>
        <v/>
      </c>
      <c r="AQ84" s="362" t="str">
        <f t="shared" si="49"/>
        <v/>
      </c>
      <c r="AR84" s="362" t="str">
        <f t="shared" si="49"/>
        <v/>
      </c>
      <c r="AS84" s="362" t="str">
        <f t="shared" si="49"/>
        <v/>
      </c>
      <c r="AT84" s="362" t="str">
        <f t="shared" si="49"/>
        <v/>
      </c>
      <c r="AU84" s="362" t="str">
        <f t="shared" si="49"/>
        <v/>
      </c>
      <c r="AV84" s="362" t="str">
        <f t="shared" si="49"/>
        <v/>
      </c>
      <c r="AW84" s="362" t="str">
        <f t="shared" si="49"/>
        <v/>
      </c>
      <c r="AX84" s="362" t="str">
        <f t="shared" si="49"/>
        <v/>
      </c>
      <c r="AY84" s="363" t="str">
        <f t="shared" si="49"/>
        <v/>
      </c>
      <c r="AZ84" s="314"/>
    </row>
    <row r="85" spans="1:52" s="315" customFormat="1" ht="16.5" customHeight="1" x14ac:dyDescent="0.4">
      <c r="A85" s="554"/>
      <c r="B85" s="556" t="s">
        <v>438</v>
      </c>
      <c r="C85" s="557"/>
      <c r="D85" s="373">
        <f>IF($A$31,('2-2　電力使用量入力シート'!$J$28),('2-2　電力使用量入力シート'!$D$18))</f>
        <v>0</v>
      </c>
      <c r="E85" s="374">
        <f>IF($A$31,('2-2　電力使用量入力シート'!$J$29),('2-2　電力使用量入力シート'!$E$18))</f>
        <v>0</v>
      </c>
      <c r="F85" s="374">
        <f>IF($A$31,('2-2　電力使用量入力シート'!$J$30),('2-2　電力使用量入力シート'!$F$18))</f>
        <v>0</v>
      </c>
      <c r="G85" s="374">
        <f>IF($A$31,('2-2　電力使用量入力シート'!$J$31),('2-2　電力使用量入力シート'!$G$18))</f>
        <v>0</v>
      </c>
      <c r="H85" s="374">
        <f>IF($A$31,('2-2　電力使用量入力シート'!$J$32),('2-2　電力使用量入力シート'!$H$18))</f>
        <v>0</v>
      </c>
      <c r="I85" s="374">
        <f>IF($A$31,('2-2　電力使用量入力シート'!$J$33),('2-2　電力使用量入力シート'!$I$18))</f>
        <v>0</v>
      </c>
      <c r="J85" s="374">
        <f>IF($A$31,('2-2　電力使用量入力シート'!$J$34),('2-2　電力使用量入力シート'!$J$18))</f>
        <v>0</v>
      </c>
      <c r="K85" s="374">
        <f>IF($A$31,('2-2　電力使用量入力シート'!$J$35),('2-2　電力使用量入力シート'!$K$18))</f>
        <v>0</v>
      </c>
      <c r="L85" s="374">
        <f>IF($A$31,('2-2　電力使用量入力シート'!$J$36),('2-2　電力使用量入力シート'!$L$18))</f>
        <v>0</v>
      </c>
      <c r="M85" s="374">
        <f>IF($A$31,('2-2　電力使用量入力シート'!$J$37),('2-2　電力使用量入力シート'!$M$18))</f>
        <v>0</v>
      </c>
      <c r="N85" s="374">
        <f>IF($A$31,('2-2　電力使用量入力シート'!$J$38),('2-2　電力使用量入力シート'!$N$18))</f>
        <v>0</v>
      </c>
      <c r="O85" s="374">
        <f>IF($A$31,('2-2　電力使用量入力シート'!$J$39),('2-2　電力使用量入力シート'!$O$18))</f>
        <v>0</v>
      </c>
      <c r="P85" s="374">
        <f>IF($A$31,('2-2　電力使用量入力シート'!$J$40),('2-2　電力使用量入力シート'!$P$18))</f>
        <v>0</v>
      </c>
      <c r="Q85" s="374">
        <f>IF($A$31,('2-2　電力使用量入力シート'!$J$41),('2-2　電力使用量入力シート'!$Q$18))</f>
        <v>0</v>
      </c>
      <c r="R85" s="374">
        <f>IF($A$31,('2-2　電力使用量入力シート'!$J$42),('2-2　電力使用量入力シート'!$R$18))</f>
        <v>0</v>
      </c>
      <c r="S85" s="374">
        <f>IF($A$31,('2-2　電力使用量入力シート'!$J$43),('2-2　電力使用量入力シート'!$S$18))</f>
        <v>0</v>
      </c>
      <c r="T85" s="374">
        <f>IF($A$31,('2-2　電力使用量入力シート'!$J$44),('2-2　電力使用量入力シート'!$T$18))</f>
        <v>0</v>
      </c>
      <c r="U85" s="374">
        <f>IF($A$31,('2-2　電力使用量入力シート'!$J$45),('2-2　電力使用量入力シート'!$U$18))</f>
        <v>0</v>
      </c>
      <c r="V85" s="374">
        <f>IF($A$31,('2-2　電力使用量入力シート'!$J$46),('2-2　電力使用量入力シート'!$V$18))</f>
        <v>0</v>
      </c>
      <c r="W85" s="374">
        <f>IF($A$31,('2-2　電力使用量入力シート'!$J$47),('2-2　電力使用量入力シート'!$W$18))</f>
        <v>0</v>
      </c>
      <c r="X85" s="374">
        <f>IF($A$31,('2-2　電力使用量入力シート'!$J$48),('2-2　電力使用量入力シート'!$X$18))</f>
        <v>0</v>
      </c>
      <c r="Y85" s="374">
        <f>IF($A$31,('2-2　電力使用量入力シート'!$J$49),('2-2　電力使用量入力シート'!$Y$18))</f>
        <v>0</v>
      </c>
      <c r="Z85" s="374">
        <f>IF($A$31,('2-2　電力使用量入力シート'!$J$50),('2-2　電力使用量入力シート'!$Z$18))</f>
        <v>0</v>
      </c>
      <c r="AA85" s="374">
        <f>IF($A$31,('2-2　電力使用量入力シート'!$J$51),('2-2　電力使用量入力シート'!$AA$18))</f>
        <v>0</v>
      </c>
      <c r="AB85" s="374">
        <f>IF($A$31,('2-2　電力使用量入力シート'!$J$52),('2-2　電力使用量入力シート'!$AB$18))</f>
        <v>0</v>
      </c>
      <c r="AC85" s="374">
        <f>IF($A$31,('2-2　電力使用量入力シート'!$J$53),('2-2　電力使用量入力シート'!$AC$18))</f>
        <v>0</v>
      </c>
      <c r="AD85" s="374">
        <f>IF($A$31,('2-2　電力使用量入力シート'!$J$54),('2-2　電力使用量入力シート'!$AD$18))</f>
        <v>0</v>
      </c>
      <c r="AE85" s="374">
        <f>IF($A$31,('2-2　電力使用量入力シート'!$J$55),('2-2　電力使用量入力シート'!$AE$18))</f>
        <v>0</v>
      </c>
      <c r="AF85" s="374">
        <f>IF($A$31,('2-2　電力使用量入力シート'!$J$56),('2-2　電力使用量入力シート'!$AF$18))</f>
        <v>0</v>
      </c>
      <c r="AG85" s="374">
        <f>IF($A$31,('2-2　電力使用量入力シート'!$J$57),('2-2　電力使用量入力シート'!$AG$18))</f>
        <v>0</v>
      </c>
      <c r="AH85" s="374">
        <f>IF($A$31,('2-2　電力使用量入力シート'!$J$58),('2-2　電力使用量入力シート'!$AH$18))</f>
        <v>0</v>
      </c>
      <c r="AI85" s="374">
        <f>IF($A$31,('2-2　電力使用量入力シート'!$J$59),('2-2　電力使用量入力シート'!$AI$18))</f>
        <v>0</v>
      </c>
      <c r="AJ85" s="374">
        <f>IF($A$31,('2-2　電力使用量入力シート'!$J$60),('2-2　電力使用量入力シート'!$AJ$18))</f>
        <v>0</v>
      </c>
      <c r="AK85" s="374">
        <f>IF($A$31,('2-2　電力使用量入力シート'!$J$61),('2-2　電力使用量入力シート'!$AK$18))</f>
        <v>0</v>
      </c>
      <c r="AL85" s="374">
        <f>IF($A$31,('2-2　電力使用量入力シート'!$J$62),('2-2　電力使用量入力シート'!$AL$18))</f>
        <v>0</v>
      </c>
      <c r="AM85" s="374">
        <f>IF($A$31,('2-2　電力使用量入力シート'!$J$63),('2-2　電力使用量入力シート'!$AM$18))</f>
        <v>0</v>
      </c>
      <c r="AN85" s="374">
        <f>IF($A$31,('2-2　電力使用量入力シート'!$J$64),('2-2　電力使用量入力シート'!$AN$18))</f>
        <v>0</v>
      </c>
      <c r="AO85" s="374">
        <f>IF($A$31,('2-2　電力使用量入力シート'!$J$65),('2-2　電力使用量入力シート'!$AO$18))</f>
        <v>0</v>
      </c>
      <c r="AP85" s="374">
        <f>IF($A$31,('2-2　電力使用量入力シート'!$J$66),('2-2　電力使用量入力シート'!$AP$18))</f>
        <v>0</v>
      </c>
      <c r="AQ85" s="374">
        <f>IF($A$31,('2-2　電力使用量入力シート'!$J$67),('2-2　電力使用量入力シート'!$AQ$18))</f>
        <v>0</v>
      </c>
      <c r="AR85" s="374">
        <f>IF($A$31,('2-2　電力使用量入力シート'!$J$68),('2-2　電力使用量入力シート'!$AR$18))</f>
        <v>0</v>
      </c>
      <c r="AS85" s="374">
        <f>IF($A$31,('2-2　電力使用量入力シート'!$J$69),('2-2　電力使用量入力シート'!$AS$18))</f>
        <v>0</v>
      </c>
      <c r="AT85" s="374">
        <f>IF($A$31,('2-2　電力使用量入力シート'!$J$70),('2-2　電力使用量入力シート'!$AT$18))</f>
        <v>0</v>
      </c>
      <c r="AU85" s="374">
        <f>IF($A$31,('2-2　電力使用量入力シート'!$J$71),('2-2　電力使用量入力シート'!$AU$18))</f>
        <v>0</v>
      </c>
      <c r="AV85" s="374">
        <f>IF($A$31,('2-2　電力使用量入力シート'!$J$72),('2-2　電力使用量入力シート'!$AV$18))</f>
        <v>0</v>
      </c>
      <c r="AW85" s="374">
        <f>IF($A$31,('2-2　電力使用量入力シート'!$J$73),('2-2　電力使用量入力シート'!$AW$18))</f>
        <v>0</v>
      </c>
      <c r="AX85" s="374">
        <f>IF($A$31,('2-2　電力使用量入力シート'!$J$74),('2-2　電力使用量入力シート'!$AX$18))</f>
        <v>0</v>
      </c>
      <c r="AY85" s="375">
        <f>IF($A$31,('2-2　電力使用量入力シート'!$J$75),('2-2　電力使用量入力シート'!$AY$18))</f>
        <v>0</v>
      </c>
      <c r="AZ85" s="314"/>
    </row>
    <row r="86" spans="1:52" s="315" customFormat="1" ht="16.5" customHeight="1" x14ac:dyDescent="0.4">
      <c r="A86" s="554"/>
      <c r="B86" s="556" t="s">
        <v>407</v>
      </c>
      <c r="C86" s="557"/>
      <c r="D86" s="368" t="str">
        <f>IF(D$84="","0",(2*D85/$C$83/$X$118)^2*0.5)</f>
        <v>0</v>
      </c>
      <c r="E86" s="369" t="str">
        <f t="shared" ref="E86:AY86" si="50">IF(E$84="","0",(2*E85/$C$83/$X$118)^2*0.5)</f>
        <v>0</v>
      </c>
      <c r="F86" s="369" t="str">
        <f t="shared" si="50"/>
        <v>0</v>
      </c>
      <c r="G86" s="369" t="str">
        <f t="shared" si="50"/>
        <v>0</v>
      </c>
      <c r="H86" s="369" t="str">
        <f t="shared" si="50"/>
        <v>0</v>
      </c>
      <c r="I86" s="369" t="str">
        <f t="shared" si="50"/>
        <v>0</v>
      </c>
      <c r="J86" s="369" t="str">
        <f t="shared" si="50"/>
        <v>0</v>
      </c>
      <c r="K86" s="369" t="str">
        <f t="shared" si="50"/>
        <v>0</v>
      </c>
      <c r="L86" s="369" t="str">
        <f t="shared" si="50"/>
        <v>0</v>
      </c>
      <c r="M86" s="369" t="str">
        <f t="shared" si="50"/>
        <v>0</v>
      </c>
      <c r="N86" s="369" t="str">
        <f t="shared" si="50"/>
        <v>0</v>
      </c>
      <c r="O86" s="369" t="str">
        <f t="shared" si="50"/>
        <v>0</v>
      </c>
      <c r="P86" s="369" t="str">
        <f t="shared" si="50"/>
        <v>0</v>
      </c>
      <c r="Q86" s="369" t="str">
        <f t="shared" si="50"/>
        <v>0</v>
      </c>
      <c r="R86" s="369" t="str">
        <f t="shared" si="50"/>
        <v>0</v>
      </c>
      <c r="S86" s="369" t="str">
        <f t="shared" si="50"/>
        <v>0</v>
      </c>
      <c r="T86" s="369" t="str">
        <f t="shared" si="50"/>
        <v>0</v>
      </c>
      <c r="U86" s="369" t="str">
        <f t="shared" si="50"/>
        <v>0</v>
      </c>
      <c r="V86" s="369" t="str">
        <f t="shared" si="50"/>
        <v>0</v>
      </c>
      <c r="W86" s="369" t="str">
        <f t="shared" si="50"/>
        <v>0</v>
      </c>
      <c r="X86" s="369" t="str">
        <f t="shared" si="50"/>
        <v>0</v>
      </c>
      <c r="Y86" s="369" t="str">
        <f t="shared" si="50"/>
        <v>0</v>
      </c>
      <c r="Z86" s="369" t="str">
        <f t="shared" si="50"/>
        <v>0</v>
      </c>
      <c r="AA86" s="369" t="str">
        <f t="shared" si="50"/>
        <v>0</v>
      </c>
      <c r="AB86" s="369" t="str">
        <f t="shared" si="50"/>
        <v>0</v>
      </c>
      <c r="AC86" s="369" t="str">
        <f t="shared" si="50"/>
        <v>0</v>
      </c>
      <c r="AD86" s="369" t="str">
        <f t="shared" si="50"/>
        <v>0</v>
      </c>
      <c r="AE86" s="369" t="str">
        <f t="shared" si="50"/>
        <v>0</v>
      </c>
      <c r="AF86" s="369" t="str">
        <f t="shared" si="50"/>
        <v>0</v>
      </c>
      <c r="AG86" s="369" t="str">
        <f t="shared" si="50"/>
        <v>0</v>
      </c>
      <c r="AH86" s="369" t="str">
        <f t="shared" si="50"/>
        <v>0</v>
      </c>
      <c r="AI86" s="369" t="str">
        <f t="shared" si="50"/>
        <v>0</v>
      </c>
      <c r="AJ86" s="369" t="str">
        <f t="shared" si="50"/>
        <v>0</v>
      </c>
      <c r="AK86" s="369" t="str">
        <f t="shared" si="50"/>
        <v>0</v>
      </c>
      <c r="AL86" s="369" t="str">
        <f t="shared" si="50"/>
        <v>0</v>
      </c>
      <c r="AM86" s="369" t="str">
        <f t="shared" si="50"/>
        <v>0</v>
      </c>
      <c r="AN86" s="369" t="str">
        <f t="shared" si="50"/>
        <v>0</v>
      </c>
      <c r="AO86" s="369" t="str">
        <f t="shared" si="50"/>
        <v>0</v>
      </c>
      <c r="AP86" s="369" t="str">
        <f t="shared" si="50"/>
        <v>0</v>
      </c>
      <c r="AQ86" s="369" t="str">
        <f t="shared" si="50"/>
        <v>0</v>
      </c>
      <c r="AR86" s="369" t="str">
        <f t="shared" si="50"/>
        <v>0</v>
      </c>
      <c r="AS86" s="369" t="str">
        <f t="shared" si="50"/>
        <v>0</v>
      </c>
      <c r="AT86" s="369" t="str">
        <f t="shared" si="50"/>
        <v>0</v>
      </c>
      <c r="AU86" s="369" t="str">
        <f t="shared" si="50"/>
        <v>0</v>
      </c>
      <c r="AV86" s="369" t="str">
        <f t="shared" si="50"/>
        <v>0</v>
      </c>
      <c r="AW86" s="369" t="str">
        <f t="shared" si="50"/>
        <v>0</v>
      </c>
      <c r="AX86" s="369" t="str">
        <f t="shared" si="50"/>
        <v>0</v>
      </c>
      <c r="AY86" s="369" t="str">
        <f t="shared" si="50"/>
        <v>0</v>
      </c>
      <c r="AZ86" s="314"/>
    </row>
    <row r="87" spans="1:52" s="315" customFormat="1" ht="16.5" customHeight="1" thickBot="1" x14ac:dyDescent="0.45">
      <c r="A87" s="555"/>
      <c r="B87" s="558" t="s">
        <v>408</v>
      </c>
      <c r="C87" s="559"/>
      <c r="D87" s="370" t="e">
        <f>IF(D$84="△","0",(2*D85/$C$83/$X$118)^2*0.5)</f>
        <v>#DIV/0!</v>
      </c>
      <c r="E87" s="371" t="e">
        <f t="shared" ref="E87:AY87" si="51">IF(E$84="△","0",(2*E85/$C$83/$X$118)^2*0.5)</f>
        <v>#DIV/0!</v>
      </c>
      <c r="F87" s="371" t="e">
        <f t="shared" si="51"/>
        <v>#DIV/0!</v>
      </c>
      <c r="G87" s="371" t="e">
        <f t="shared" si="51"/>
        <v>#DIV/0!</v>
      </c>
      <c r="H87" s="371" t="e">
        <f t="shared" si="51"/>
        <v>#DIV/0!</v>
      </c>
      <c r="I87" s="371" t="e">
        <f t="shared" si="51"/>
        <v>#DIV/0!</v>
      </c>
      <c r="J87" s="371" t="e">
        <f t="shared" si="51"/>
        <v>#DIV/0!</v>
      </c>
      <c r="K87" s="371" t="e">
        <f t="shared" si="51"/>
        <v>#DIV/0!</v>
      </c>
      <c r="L87" s="371" t="e">
        <f t="shared" si="51"/>
        <v>#DIV/0!</v>
      </c>
      <c r="M87" s="371" t="e">
        <f t="shared" si="51"/>
        <v>#DIV/0!</v>
      </c>
      <c r="N87" s="371" t="e">
        <f t="shared" si="51"/>
        <v>#DIV/0!</v>
      </c>
      <c r="O87" s="371" t="e">
        <f t="shared" si="51"/>
        <v>#DIV/0!</v>
      </c>
      <c r="P87" s="371" t="e">
        <f t="shared" si="51"/>
        <v>#DIV/0!</v>
      </c>
      <c r="Q87" s="371" t="e">
        <f t="shared" si="51"/>
        <v>#DIV/0!</v>
      </c>
      <c r="R87" s="371" t="e">
        <f t="shared" si="51"/>
        <v>#DIV/0!</v>
      </c>
      <c r="S87" s="371" t="e">
        <f t="shared" si="51"/>
        <v>#DIV/0!</v>
      </c>
      <c r="T87" s="371" t="e">
        <f t="shared" si="51"/>
        <v>#DIV/0!</v>
      </c>
      <c r="U87" s="371" t="e">
        <f t="shared" si="51"/>
        <v>#DIV/0!</v>
      </c>
      <c r="V87" s="371" t="e">
        <f t="shared" si="51"/>
        <v>#DIV/0!</v>
      </c>
      <c r="W87" s="371" t="e">
        <f t="shared" si="51"/>
        <v>#DIV/0!</v>
      </c>
      <c r="X87" s="371" t="e">
        <f t="shared" si="51"/>
        <v>#DIV/0!</v>
      </c>
      <c r="Y87" s="371" t="e">
        <f t="shared" si="51"/>
        <v>#DIV/0!</v>
      </c>
      <c r="Z87" s="371" t="e">
        <f t="shared" si="51"/>
        <v>#DIV/0!</v>
      </c>
      <c r="AA87" s="371" t="e">
        <f t="shared" si="51"/>
        <v>#DIV/0!</v>
      </c>
      <c r="AB87" s="371" t="e">
        <f t="shared" si="51"/>
        <v>#DIV/0!</v>
      </c>
      <c r="AC87" s="371" t="e">
        <f t="shared" si="51"/>
        <v>#DIV/0!</v>
      </c>
      <c r="AD87" s="371" t="e">
        <f t="shared" si="51"/>
        <v>#DIV/0!</v>
      </c>
      <c r="AE87" s="371" t="e">
        <f t="shared" si="51"/>
        <v>#DIV/0!</v>
      </c>
      <c r="AF87" s="371" t="e">
        <f t="shared" si="51"/>
        <v>#DIV/0!</v>
      </c>
      <c r="AG87" s="371" t="e">
        <f t="shared" si="51"/>
        <v>#DIV/0!</v>
      </c>
      <c r="AH87" s="371" t="e">
        <f t="shared" si="51"/>
        <v>#DIV/0!</v>
      </c>
      <c r="AI87" s="371" t="e">
        <f t="shared" si="51"/>
        <v>#DIV/0!</v>
      </c>
      <c r="AJ87" s="371" t="e">
        <f t="shared" si="51"/>
        <v>#DIV/0!</v>
      </c>
      <c r="AK87" s="371" t="e">
        <f t="shared" si="51"/>
        <v>#DIV/0!</v>
      </c>
      <c r="AL87" s="371" t="e">
        <f t="shared" si="51"/>
        <v>#DIV/0!</v>
      </c>
      <c r="AM87" s="371" t="e">
        <f t="shared" si="51"/>
        <v>#DIV/0!</v>
      </c>
      <c r="AN87" s="371" t="e">
        <f t="shared" si="51"/>
        <v>#DIV/0!</v>
      </c>
      <c r="AO87" s="371" t="e">
        <f t="shared" si="51"/>
        <v>#DIV/0!</v>
      </c>
      <c r="AP87" s="371" t="e">
        <f t="shared" si="51"/>
        <v>#DIV/0!</v>
      </c>
      <c r="AQ87" s="371" t="e">
        <f t="shared" si="51"/>
        <v>#DIV/0!</v>
      </c>
      <c r="AR87" s="371" t="e">
        <f t="shared" si="51"/>
        <v>#DIV/0!</v>
      </c>
      <c r="AS87" s="371" t="e">
        <f t="shared" si="51"/>
        <v>#DIV/0!</v>
      </c>
      <c r="AT87" s="371" t="e">
        <f t="shared" si="51"/>
        <v>#DIV/0!</v>
      </c>
      <c r="AU87" s="371" t="e">
        <f t="shared" si="51"/>
        <v>#DIV/0!</v>
      </c>
      <c r="AV87" s="371" t="e">
        <f t="shared" si="51"/>
        <v>#DIV/0!</v>
      </c>
      <c r="AW87" s="371" t="e">
        <f t="shared" si="51"/>
        <v>#DIV/0!</v>
      </c>
      <c r="AX87" s="371" t="e">
        <f t="shared" si="51"/>
        <v>#DIV/0!</v>
      </c>
      <c r="AY87" s="371" t="e">
        <f t="shared" si="51"/>
        <v>#DIV/0!</v>
      </c>
      <c r="AZ87" s="314"/>
    </row>
    <row r="88" spans="1:52" s="311" customFormat="1" ht="16.5" customHeight="1" x14ac:dyDescent="0.4">
      <c r="A88" s="553" t="s">
        <v>346</v>
      </c>
      <c r="B88" s="307" t="s">
        <v>132</v>
      </c>
      <c r="C88" s="327" t="s">
        <v>133</v>
      </c>
      <c r="D88" s="346">
        <v>0</v>
      </c>
      <c r="E88" s="309">
        <v>0.5</v>
      </c>
      <c r="F88" s="309">
        <v>1</v>
      </c>
      <c r="G88" s="309">
        <v>1.5</v>
      </c>
      <c r="H88" s="309">
        <v>2</v>
      </c>
      <c r="I88" s="309">
        <v>2.5</v>
      </c>
      <c r="J88" s="309">
        <v>3</v>
      </c>
      <c r="K88" s="309">
        <v>3.5</v>
      </c>
      <c r="L88" s="309">
        <v>4</v>
      </c>
      <c r="M88" s="309">
        <v>4.5</v>
      </c>
      <c r="N88" s="309">
        <v>5</v>
      </c>
      <c r="O88" s="309">
        <v>5.5</v>
      </c>
      <c r="P88" s="309">
        <v>6</v>
      </c>
      <c r="Q88" s="309">
        <v>6.5</v>
      </c>
      <c r="R88" s="309">
        <v>7</v>
      </c>
      <c r="S88" s="309">
        <v>7.5</v>
      </c>
      <c r="T88" s="309">
        <v>8</v>
      </c>
      <c r="U88" s="309">
        <v>8.5</v>
      </c>
      <c r="V88" s="309">
        <v>9</v>
      </c>
      <c r="W88" s="309">
        <v>9.5</v>
      </c>
      <c r="X88" s="309">
        <v>10</v>
      </c>
      <c r="Y88" s="309">
        <v>10.5</v>
      </c>
      <c r="Z88" s="309">
        <v>11</v>
      </c>
      <c r="AA88" s="309">
        <v>11.5</v>
      </c>
      <c r="AB88" s="309">
        <v>12</v>
      </c>
      <c r="AC88" s="309">
        <v>12.5</v>
      </c>
      <c r="AD88" s="309">
        <v>13</v>
      </c>
      <c r="AE88" s="309">
        <v>13.5</v>
      </c>
      <c r="AF88" s="309">
        <v>14</v>
      </c>
      <c r="AG88" s="309">
        <v>14.5</v>
      </c>
      <c r="AH88" s="309">
        <v>15</v>
      </c>
      <c r="AI88" s="309">
        <v>15.5</v>
      </c>
      <c r="AJ88" s="309">
        <v>16</v>
      </c>
      <c r="AK88" s="309">
        <v>16.5</v>
      </c>
      <c r="AL88" s="309">
        <v>17</v>
      </c>
      <c r="AM88" s="309">
        <v>17.5</v>
      </c>
      <c r="AN88" s="309">
        <v>18</v>
      </c>
      <c r="AO88" s="309">
        <v>18.5</v>
      </c>
      <c r="AP88" s="309">
        <v>19</v>
      </c>
      <c r="AQ88" s="309">
        <v>19.5</v>
      </c>
      <c r="AR88" s="309">
        <v>20</v>
      </c>
      <c r="AS88" s="309">
        <v>20.5</v>
      </c>
      <c r="AT88" s="309">
        <v>21</v>
      </c>
      <c r="AU88" s="309">
        <v>21.5</v>
      </c>
      <c r="AV88" s="309">
        <v>22</v>
      </c>
      <c r="AW88" s="309">
        <v>22.5</v>
      </c>
      <c r="AX88" s="309">
        <v>23</v>
      </c>
      <c r="AY88" s="310">
        <v>23.5</v>
      </c>
      <c r="AZ88" s="318"/>
    </row>
    <row r="89" spans="1:52" s="315" customFormat="1" ht="16.5" customHeight="1" thickBot="1" x14ac:dyDescent="0.45">
      <c r="A89" s="554"/>
      <c r="B89" s="347">
        <f>$C$23</f>
        <v>0</v>
      </c>
      <c r="C89" s="348">
        <f>$D$23</f>
        <v>0</v>
      </c>
      <c r="D89" s="364" t="str">
        <f t="shared" ref="D89:AY89" si="52">IF(D88&lt;$C$89,"△",IF(D88&gt;$B$89-0.5,"△",""))</f>
        <v>△</v>
      </c>
      <c r="E89" s="362" t="str">
        <f t="shared" si="52"/>
        <v>△</v>
      </c>
      <c r="F89" s="362" t="str">
        <f t="shared" si="52"/>
        <v>△</v>
      </c>
      <c r="G89" s="362" t="str">
        <f t="shared" si="52"/>
        <v>△</v>
      </c>
      <c r="H89" s="362" t="str">
        <f t="shared" si="52"/>
        <v>△</v>
      </c>
      <c r="I89" s="362" t="str">
        <f t="shared" si="52"/>
        <v>△</v>
      </c>
      <c r="J89" s="362" t="str">
        <f t="shared" si="52"/>
        <v>△</v>
      </c>
      <c r="K89" s="362" t="str">
        <f t="shared" si="52"/>
        <v>△</v>
      </c>
      <c r="L89" s="362" t="str">
        <f t="shared" si="52"/>
        <v>△</v>
      </c>
      <c r="M89" s="362" t="str">
        <f t="shared" si="52"/>
        <v>△</v>
      </c>
      <c r="N89" s="362" t="str">
        <f t="shared" si="52"/>
        <v>△</v>
      </c>
      <c r="O89" s="362" t="str">
        <f t="shared" si="52"/>
        <v>△</v>
      </c>
      <c r="P89" s="362" t="str">
        <f t="shared" si="52"/>
        <v>△</v>
      </c>
      <c r="Q89" s="362" t="str">
        <f t="shared" si="52"/>
        <v>△</v>
      </c>
      <c r="R89" s="362" t="str">
        <f t="shared" si="52"/>
        <v>△</v>
      </c>
      <c r="S89" s="362" t="str">
        <f t="shared" si="52"/>
        <v>△</v>
      </c>
      <c r="T89" s="362" t="str">
        <f t="shared" si="52"/>
        <v>△</v>
      </c>
      <c r="U89" s="362" t="str">
        <f t="shared" si="52"/>
        <v>△</v>
      </c>
      <c r="V89" s="362" t="str">
        <f t="shared" si="52"/>
        <v>△</v>
      </c>
      <c r="W89" s="362" t="str">
        <f t="shared" si="52"/>
        <v>△</v>
      </c>
      <c r="X89" s="362" t="str">
        <f t="shared" si="52"/>
        <v>△</v>
      </c>
      <c r="Y89" s="362" t="str">
        <f t="shared" si="52"/>
        <v>△</v>
      </c>
      <c r="Z89" s="362" t="str">
        <f t="shared" si="52"/>
        <v>△</v>
      </c>
      <c r="AA89" s="362" t="str">
        <f t="shared" si="52"/>
        <v>△</v>
      </c>
      <c r="AB89" s="362" t="str">
        <f t="shared" si="52"/>
        <v>△</v>
      </c>
      <c r="AC89" s="362" t="str">
        <f t="shared" si="52"/>
        <v>△</v>
      </c>
      <c r="AD89" s="362" t="str">
        <f t="shared" si="52"/>
        <v>△</v>
      </c>
      <c r="AE89" s="362" t="str">
        <f t="shared" si="52"/>
        <v>△</v>
      </c>
      <c r="AF89" s="362" t="str">
        <f t="shared" si="52"/>
        <v>△</v>
      </c>
      <c r="AG89" s="362" t="str">
        <f t="shared" si="52"/>
        <v>△</v>
      </c>
      <c r="AH89" s="362" t="str">
        <f t="shared" si="52"/>
        <v>△</v>
      </c>
      <c r="AI89" s="362" t="str">
        <f t="shared" si="52"/>
        <v>△</v>
      </c>
      <c r="AJ89" s="362" t="str">
        <f t="shared" si="52"/>
        <v>△</v>
      </c>
      <c r="AK89" s="362" t="str">
        <f t="shared" si="52"/>
        <v>△</v>
      </c>
      <c r="AL89" s="362" t="str">
        <f t="shared" si="52"/>
        <v>△</v>
      </c>
      <c r="AM89" s="362" t="str">
        <f t="shared" si="52"/>
        <v>△</v>
      </c>
      <c r="AN89" s="362" t="str">
        <f t="shared" si="52"/>
        <v>△</v>
      </c>
      <c r="AO89" s="362" t="str">
        <f t="shared" si="52"/>
        <v>△</v>
      </c>
      <c r="AP89" s="362" t="str">
        <f t="shared" si="52"/>
        <v>△</v>
      </c>
      <c r="AQ89" s="362" t="str">
        <f t="shared" si="52"/>
        <v>△</v>
      </c>
      <c r="AR89" s="362" t="str">
        <f t="shared" si="52"/>
        <v>△</v>
      </c>
      <c r="AS89" s="362" t="str">
        <f t="shared" si="52"/>
        <v>△</v>
      </c>
      <c r="AT89" s="362" t="str">
        <f t="shared" si="52"/>
        <v>△</v>
      </c>
      <c r="AU89" s="362" t="str">
        <f t="shared" si="52"/>
        <v>△</v>
      </c>
      <c r="AV89" s="362" t="str">
        <f t="shared" si="52"/>
        <v>△</v>
      </c>
      <c r="AW89" s="362" t="str">
        <f t="shared" si="52"/>
        <v>△</v>
      </c>
      <c r="AX89" s="362" t="str">
        <f t="shared" si="52"/>
        <v>△</v>
      </c>
      <c r="AY89" s="363" t="str">
        <f t="shared" si="52"/>
        <v>△</v>
      </c>
      <c r="AZ89" s="314"/>
    </row>
    <row r="90" spans="1:52" s="315" customFormat="1" ht="16.5" customHeight="1" thickBot="1" x14ac:dyDescent="0.45">
      <c r="A90" s="554"/>
      <c r="B90" s="316" t="s">
        <v>388</v>
      </c>
      <c r="C90" s="317">
        <f>$W$6</f>
        <v>0</v>
      </c>
      <c r="D90" s="362" t="str">
        <f t="shared" ref="D90:AY90" si="53">IF(AND(D88&gt;=$B$89,D88&lt;=$C$89-0.5),"△","")</f>
        <v/>
      </c>
      <c r="E90" s="362" t="str">
        <f t="shared" si="53"/>
        <v/>
      </c>
      <c r="F90" s="362" t="str">
        <f t="shared" si="53"/>
        <v/>
      </c>
      <c r="G90" s="362" t="str">
        <f t="shared" si="53"/>
        <v/>
      </c>
      <c r="H90" s="362" t="str">
        <f t="shared" si="53"/>
        <v/>
      </c>
      <c r="I90" s="362" t="str">
        <f t="shared" si="53"/>
        <v/>
      </c>
      <c r="J90" s="362" t="str">
        <f t="shared" si="53"/>
        <v/>
      </c>
      <c r="K90" s="362" t="str">
        <f t="shared" si="53"/>
        <v/>
      </c>
      <c r="L90" s="362" t="str">
        <f t="shared" si="53"/>
        <v/>
      </c>
      <c r="M90" s="362" t="str">
        <f t="shared" si="53"/>
        <v/>
      </c>
      <c r="N90" s="362" t="str">
        <f t="shared" si="53"/>
        <v/>
      </c>
      <c r="O90" s="362" t="str">
        <f t="shared" si="53"/>
        <v/>
      </c>
      <c r="P90" s="362" t="str">
        <f t="shared" si="53"/>
        <v/>
      </c>
      <c r="Q90" s="362" t="str">
        <f t="shared" si="53"/>
        <v/>
      </c>
      <c r="R90" s="362" t="str">
        <f t="shared" si="53"/>
        <v/>
      </c>
      <c r="S90" s="362" t="str">
        <f t="shared" si="53"/>
        <v/>
      </c>
      <c r="T90" s="362" t="str">
        <f t="shared" si="53"/>
        <v/>
      </c>
      <c r="U90" s="362" t="str">
        <f t="shared" si="53"/>
        <v/>
      </c>
      <c r="V90" s="362" t="str">
        <f t="shared" si="53"/>
        <v/>
      </c>
      <c r="W90" s="362" t="str">
        <f t="shared" si="53"/>
        <v/>
      </c>
      <c r="X90" s="362" t="str">
        <f t="shared" si="53"/>
        <v/>
      </c>
      <c r="Y90" s="362" t="str">
        <f t="shared" si="53"/>
        <v/>
      </c>
      <c r="Z90" s="362" t="str">
        <f t="shared" si="53"/>
        <v/>
      </c>
      <c r="AA90" s="362" t="str">
        <f t="shared" si="53"/>
        <v/>
      </c>
      <c r="AB90" s="362" t="str">
        <f t="shared" si="53"/>
        <v/>
      </c>
      <c r="AC90" s="362" t="str">
        <f t="shared" si="53"/>
        <v/>
      </c>
      <c r="AD90" s="362" t="str">
        <f t="shared" si="53"/>
        <v/>
      </c>
      <c r="AE90" s="362" t="str">
        <f t="shared" si="53"/>
        <v/>
      </c>
      <c r="AF90" s="362" t="str">
        <f t="shared" si="53"/>
        <v/>
      </c>
      <c r="AG90" s="362" t="str">
        <f t="shared" si="53"/>
        <v/>
      </c>
      <c r="AH90" s="362" t="str">
        <f t="shared" si="53"/>
        <v/>
      </c>
      <c r="AI90" s="362" t="str">
        <f t="shared" si="53"/>
        <v/>
      </c>
      <c r="AJ90" s="362" t="str">
        <f t="shared" si="53"/>
        <v/>
      </c>
      <c r="AK90" s="362" t="str">
        <f t="shared" si="53"/>
        <v/>
      </c>
      <c r="AL90" s="362" t="str">
        <f t="shared" si="53"/>
        <v/>
      </c>
      <c r="AM90" s="362" t="str">
        <f t="shared" si="53"/>
        <v/>
      </c>
      <c r="AN90" s="362" t="str">
        <f t="shared" si="53"/>
        <v/>
      </c>
      <c r="AO90" s="362" t="str">
        <f t="shared" si="53"/>
        <v/>
      </c>
      <c r="AP90" s="362" t="str">
        <f t="shared" si="53"/>
        <v/>
      </c>
      <c r="AQ90" s="362" t="str">
        <f t="shared" si="53"/>
        <v/>
      </c>
      <c r="AR90" s="362" t="str">
        <f t="shared" si="53"/>
        <v/>
      </c>
      <c r="AS90" s="362" t="str">
        <f t="shared" si="53"/>
        <v/>
      </c>
      <c r="AT90" s="362" t="str">
        <f t="shared" si="53"/>
        <v/>
      </c>
      <c r="AU90" s="362" t="str">
        <f t="shared" si="53"/>
        <v/>
      </c>
      <c r="AV90" s="362" t="str">
        <f t="shared" si="53"/>
        <v/>
      </c>
      <c r="AW90" s="362" t="str">
        <f t="shared" si="53"/>
        <v/>
      </c>
      <c r="AX90" s="362" t="str">
        <f t="shared" si="53"/>
        <v/>
      </c>
      <c r="AY90" s="363" t="str">
        <f t="shared" si="53"/>
        <v/>
      </c>
      <c r="AZ90" s="314"/>
    </row>
    <row r="91" spans="1:52" s="315" customFormat="1" ht="16.5" customHeight="1" x14ac:dyDescent="0.4">
      <c r="A91" s="554"/>
      <c r="B91" s="560" t="s">
        <v>439</v>
      </c>
      <c r="C91" s="561"/>
      <c r="D91" s="364" t="str">
        <f t="shared" ref="D91:AY91" si="54">IF($B$89&gt;$C$89,D89,D90)</f>
        <v/>
      </c>
      <c r="E91" s="362" t="str">
        <f t="shared" si="54"/>
        <v/>
      </c>
      <c r="F91" s="362" t="str">
        <f t="shared" si="54"/>
        <v/>
      </c>
      <c r="G91" s="362" t="str">
        <f t="shared" si="54"/>
        <v/>
      </c>
      <c r="H91" s="362" t="str">
        <f t="shared" si="54"/>
        <v/>
      </c>
      <c r="I91" s="362" t="str">
        <f t="shared" si="54"/>
        <v/>
      </c>
      <c r="J91" s="362" t="str">
        <f t="shared" si="54"/>
        <v/>
      </c>
      <c r="K91" s="362" t="str">
        <f t="shared" si="54"/>
        <v/>
      </c>
      <c r="L91" s="362" t="str">
        <f t="shared" si="54"/>
        <v/>
      </c>
      <c r="M91" s="362" t="str">
        <f t="shared" si="54"/>
        <v/>
      </c>
      <c r="N91" s="362" t="str">
        <f t="shared" si="54"/>
        <v/>
      </c>
      <c r="O91" s="362" t="str">
        <f t="shared" si="54"/>
        <v/>
      </c>
      <c r="P91" s="362" t="str">
        <f t="shared" si="54"/>
        <v/>
      </c>
      <c r="Q91" s="362" t="str">
        <f t="shared" si="54"/>
        <v/>
      </c>
      <c r="R91" s="362" t="str">
        <f t="shared" si="54"/>
        <v/>
      </c>
      <c r="S91" s="362" t="str">
        <f t="shared" si="54"/>
        <v/>
      </c>
      <c r="T91" s="362" t="str">
        <f t="shared" si="54"/>
        <v/>
      </c>
      <c r="U91" s="362" t="str">
        <f t="shared" si="54"/>
        <v/>
      </c>
      <c r="V91" s="362" t="str">
        <f t="shared" si="54"/>
        <v/>
      </c>
      <c r="W91" s="362" t="str">
        <f t="shared" si="54"/>
        <v/>
      </c>
      <c r="X91" s="362" t="str">
        <f t="shared" si="54"/>
        <v/>
      </c>
      <c r="Y91" s="362" t="str">
        <f t="shared" si="54"/>
        <v/>
      </c>
      <c r="Z91" s="362" t="str">
        <f t="shared" si="54"/>
        <v/>
      </c>
      <c r="AA91" s="362" t="str">
        <f t="shared" si="54"/>
        <v/>
      </c>
      <c r="AB91" s="362" t="str">
        <f t="shared" si="54"/>
        <v/>
      </c>
      <c r="AC91" s="362" t="str">
        <f t="shared" si="54"/>
        <v/>
      </c>
      <c r="AD91" s="362" t="str">
        <f t="shared" si="54"/>
        <v/>
      </c>
      <c r="AE91" s="362" t="str">
        <f t="shared" si="54"/>
        <v/>
      </c>
      <c r="AF91" s="362" t="str">
        <f t="shared" si="54"/>
        <v/>
      </c>
      <c r="AG91" s="362" t="str">
        <f t="shared" si="54"/>
        <v/>
      </c>
      <c r="AH91" s="362" t="str">
        <f t="shared" si="54"/>
        <v/>
      </c>
      <c r="AI91" s="362" t="str">
        <f t="shared" si="54"/>
        <v/>
      </c>
      <c r="AJ91" s="362" t="str">
        <f t="shared" si="54"/>
        <v/>
      </c>
      <c r="AK91" s="362" t="str">
        <f t="shared" si="54"/>
        <v/>
      </c>
      <c r="AL91" s="362" t="str">
        <f t="shared" si="54"/>
        <v/>
      </c>
      <c r="AM91" s="362" t="str">
        <f t="shared" si="54"/>
        <v/>
      </c>
      <c r="AN91" s="362" t="str">
        <f t="shared" si="54"/>
        <v/>
      </c>
      <c r="AO91" s="362" t="str">
        <f t="shared" si="54"/>
        <v/>
      </c>
      <c r="AP91" s="362" t="str">
        <f t="shared" si="54"/>
        <v/>
      </c>
      <c r="AQ91" s="362" t="str">
        <f t="shared" si="54"/>
        <v/>
      </c>
      <c r="AR91" s="362" t="str">
        <f t="shared" si="54"/>
        <v/>
      </c>
      <c r="AS91" s="362" t="str">
        <f t="shared" si="54"/>
        <v/>
      </c>
      <c r="AT91" s="362" t="str">
        <f t="shared" si="54"/>
        <v/>
      </c>
      <c r="AU91" s="362" t="str">
        <f t="shared" si="54"/>
        <v/>
      </c>
      <c r="AV91" s="362" t="str">
        <f t="shared" si="54"/>
        <v/>
      </c>
      <c r="AW91" s="362" t="str">
        <f t="shared" si="54"/>
        <v/>
      </c>
      <c r="AX91" s="362" t="str">
        <f t="shared" si="54"/>
        <v/>
      </c>
      <c r="AY91" s="363" t="str">
        <f t="shared" si="54"/>
        <v/>
      </c>
      <c r="AZ91" s="314"/>
    </row>
    <row r="92" spans="1:52" s="315" customFormat="1" ht="16.5" customHeight="1" x14ac:dyDescent="0.4">
      <c r="A92" s="554"/>
      <c r="B92" s="556" t="s">
        <v>438</v>
      </c>
      <c r="C92" s="557"/>
      <c r="D92" s="373">
        <f>IF($A$31,('2-2　電力使用量入力シート'!$K$28),('2-2　電力使用量入力シート'!$D$19))</f>
        <v>0</v>
      </c>
      <c r="E92" s="374">
        <f>IF($A$31,('2-2　電力使用量入力シート'!$K$29),('2-2　電力使用量入力シート'!$E$19))</f>
        <v>0</v>
      </c>
      <c r="F92" s="374">
        <f>IF($A$31,('2-2　電力使用量入力シート'!$K$30),('2-2　電力使用量入力シート'!$F$19))</f>
        <v>0</v>
      </c>
      <c r="G92" s="374">
        <f>IF($A$31,('2-2　電力使用量入力シート'!$K$31),('2-2　電力使用量入力シート'!$G$19))</f>
        <v>0</v>
      </c>
      <c r="H92" s="374">
        <f>IF($A$31,('2-2　電力使用量入力シート'!$K$32),('2-2　電力使用量入力シート'!$H$19))</f>
        <v>0</v>
      </c>
      <c r="I92" s="374">
        <f>IF($A$31,('2-2　電力使用量入力シート'!$K$33),('2-2　電力使用量入力シート'!$I$19))</f>
        <v>0</v>
      </c>
      <c r="J92" s="374">
        <f>IF($A$31,('2-2　電力使用量入力シート'!$K$34),('2-2　電力使用量入力シート'!$J$19))</f>
        <v>0</v>
      </c>
      <c r="K92" s="374">
        <f>IF($A$31,('2-2　電力使用量入力シート'!$K$35),('2-2　電力使用量入力シート'!$K$19))</f>
        <v>0</v>
      </c>
      <c r="L92" s="374">
        <f>IF($A$31,('2-2　電力使用量入力シート'!$K$36),('2-2　電力使用量入力シート'!$L$19))</f>
        <v>0</v>
      </c>
      <c r="M92" s="374">
        <f>IF($A$31,('2-2　電力使用量入力シート'!$K$37),('2-2　電力使用量入力シート'!$M$19))</f>
        <v>0</v>
      </c>
      <c r="N92" s="374">
        <f>IF($A$31,('2-2　電力使用量入力シート'!$K$38),('2-2　電力使用量入力シート'!$N$19))</f>
        <v>0</v>
      </c>
      <c r="O92" s="374">
        <f>IF($A$31,('2-2　電力使用量入力シート'!$K$39),('2-2　電力使用量入力シート'!$O$19))</f>
        <v>0</v>
      </c>
      <c r="P92" s="374">
        <f>IF($A$31,('2-2　電力使用量入力シート'!$K$40),('2-2　電力使用量入力シート'!$P$19))</f>
        <v>0</v>
      </c>
      <c r="Q92" s="374">
        <f>IF($A$31,('2-2　電力使用量入力シート'!$K$41),('2-2　電力使用量入力シート'!$Q$19))</f>
        <v>0</v>
      </c>
      <c r="R92" s="374">
        <f>IF($A$31,('2-2　電力使用量入力シート'!$K$42),('2-2　電力使用量入力シート'!$R$19))</f>
        <v>0</v>
      </c>
      <c r="S92" s="374">
        <f>IF($A$31,('2-2　電力使用量入力シート'!$K$43),('2-2　電力使用量入力シート'!$S$19))</f>
        <v>0</v>
      </c>
      <c r="T92" s="374">
        <f>IF($A$31,('2-2　電力使用量入力シート'!$K$44),('2-2　電力使用量入力シート'!$T$19))</f>
        <v>0</v>
      </c>
      <c r="U92" s="374">
        <f>IF($A$31,('2-2　電力使用量入力シート'!$K$45),('2-2　電力使用量入力シート'!$U$19))</f>
        <v>0</v>
      </c>
      <c r="V92" s="374">
        <f>IF($A$31,('2-2　電力使用量入力シート'!$K$46),('2-2　電力使用量入力シート'!$V$19))</f>
        <v>0</v>
      </c>
      <c r="W92" s="374">
        <f>IF($A$31,('2-2　電力使用量入力シート'!$K$47),('2-2　電力使用量入力シート'!$W$19))</f>
        <v>0</v>
      </c>
      <c r="X92" s="374">
        <f>IF($A$31,('2-2　電力使用量入力シート'!$K$48),('2-2　電力使用量入力シート'!$X$19))</f>
        <v>0</v>
      </c>
      <c r="Y92" s="374">
        <f>IF($A$31,('2-2　電力使用量入力シート'!$K$49),('2-2　電力使用量入力シート'!$Y$19))</f>
        <v>0</v>
      </c>
      <c r="Z92" s="374">
        <f>IF($A$31,('2-2　電力使用量入力シート'!$K$50),('2-2　電力使用量入力シート'!$Z$19))</f>
        <v>0</v>
      </c>
      <c r="AA92" s="374">
        <f>IF($A$31,('2-2　電力使用量入力シート'!$K$51),('2-2　電力使用量入力シート'!$AA$19))</f>
        <v>0</v>
      </c>
      <c r="AB92" s="374">
        <f>IF($A$31,('2-2　電力使用量入力シート'!$K$52),('2-2　電力使用量入力シート'!$AB$19))</f>
        <v>0</v>
      </c>
      <c r="AC92" s="374">
        <f>IF($A$31,('2-2　電力使用量入力シート'!$K$53),('2-2　電力使用量入力シート'!$AC$19))</f>
        <v>0</v>
      </c>
      <c r="AD92" s="374">
        <f>IF($A$31,('2-2　電力使用量入力シート'!$K$54),('2-2　電力使用量入力シート'!$AD$19))</f>
        <v>0</v>
      </c>
      <c r="AE92" s="374">
        <f>IF($A$31,('2-2　電力使用量入力シート'!$K$55),('2-2　電力使用量入力シート'!$AE$19))</f>
        <v>0</v>
      </c>
      <c r="AF92" s="374">
        <f>IF($A$31,('2-2　電力使用量入力シート'!$K$56),('2-2　電力使用量入力シート'!$AF$19))</f>
        <v>0</v>
      </c>
      <c r="AG92" s="374">
        <f>IF($A$31,('2-2　電力使用量入力シート'!$K$57),('2-2　電力使用量入力シート'!$AG$19))</f>
        <v>0</v>
      </c>
      <c r="AH92" s="374">
        <f>IF($A$31,('2-2　電力使用量入力シート'!$K$58),('2-2　電力使用量入力シート'!$AH$19))</f>
        <v>0</v>
      </c>
      <c r="AI92" s="374">
        <f>IF($A$31,('2-2　電力使用量入力シート'!$K$59),('2-2　電力使用量入力シート'!$AI$19))</f>
        <v>0</v>
      </c>
      <c r="AJ92" s="374">
        <f>IF($A$31,('2-2　電力使用量入力シート'!$K$60),('2-2　電力使用量入力シート'!$AJ$19))</f>
        <v>0</v>
      </c>
      <c r="AK92" s="374">
        <f>IF($A$31,('2-2　電力使用量入力シート'!$K$61),('2-2　電力使用量入力シート'!$AK$19))</f>
        <v>0</v>
      </c>
      <c r="AL92" s="374">
        <f>IF($A$31,('2-2　電力使用量入力シート'!$K$62),('2-2　電力使用量入力シート'!$AL$19))</f>
        <v>0</v>
      </c>
      <c r="AM92" s="374">
        <f>IF($A$31,('2-2　電力使用量入力シート'!$K$63),('2-2　電力使用量入力シート'!$AM$19))</f>
        <v>0</v>
      </c>
      <c r="AN92" s="374">
        <f>IF($A$31,('2-2　電力使用量入力シート'!$K$64),('2-2　電力使用量入力シート'!$AN$19))</f>
        <v>0</v>
      </c>
      <c r="AO92" s="374">
        <f>IF($A$31,('2-2　電力使用量入力シート'!$K$65),('2-2　電力使用量入力シート'!$AO$19))</f>
        <v>0</v>
      </c>
      <c r="AP92" s="374">
        <f>IF($A$31,('2-2　電力使用量入力シート'!$K$66),('2-2　電力使用量入力シート'!$AP$19))</f>
        <v>0</v>
      </c>
      <c r="AQ92" s="374">
        <f>IF($A$31,('2-2　電力使用量入力シート'!$K$67),('2-2　電力使用量入力シート'!$AQ$19))</f>
        <v>0</v>
      </c>
      <c r="AR92" s="374">
        <f>IF($A$31,('2-2　電力使用量入力シート'!$K$68),('2-2　電力使用量入力シート'!$AR$19))</f>
        <v>0</v>
      </c>
      <c r="AS92" s="374">
        <f>IF($A$31,('2-2　電力使用量入力シート'!$K$69),('2-2　電力使用量入力シート'!$AS$19))</f>
        <v>0</v>
      </c>
      <c r="AT92" s="374">
        <f>IF($A$31,('2-2　電力使用量入力シート'!$K$70),('2-2　電力使用量入力シート'!$AT$19))</f>
        <v>0</v>
      </c>
      <c r="AU92" s="374">
        <f>IF($A$31,('2-2　電力使用量入力シート'!$K$71),('2-2　電力使用量入力シート'!$AU$19))</f>
        <v>0</v>
      </c>
      <c r="AV92" s="374">
        <f>IF($A$31,('2-2　電力使用量入力シート'!$K$72),('2-2　電力使用量入力シート'!$AV$19))</f>
        <v>0</v>
      </c>
      <c r="AW92" s="374">
        <f>IF($A$31,('2-2　電力使用量入力シート'!$K$73),('2-2　電力使用量入力シート'!$AW$19))</f>
        <v>0</v>
      </c>
      <c r="AX92" s="374">
        <f>IF($A$31,('2-2　電力使用量入力シート'!$K$74),('2-2　電力使用量入力シート'!$AX$19))</f>
        <v>0</v>
      </c>
      <c r="AY92" s="375">
        <f>IF($A$31,('2-2　電力使用量入力シート'!$K$75),('2-2　電力使用量入力シート'!$AY$19))</f>
        <v>0</v>
      </c>
      <c r="AZ92" s="314"/>
    </row>
    <row r="93" spans="1:52" s="315" customFormat="1" ht="16.5" customHeight="1" x14ac:dyDescent="0.4">
      <c r="A93" s="554"/>
      <c r="B93" s="556" t="s">
        <v>407</v>
      </c>
      <c r="C93" s="557"/>
      <c r="D93" s="368" t="str">
        <f>IF(D$91="","0",(2*D92/$C$90/$X$118)^2*0.5)</f>
        <v>0</v>
      </c>
      <c r="E93" s="369" t="str">
        <f t="shared" ref="E93:AY93" si="55">IF(E$91="","0",(2*E92/$C$90/$X$118)^2*0.5)</f>
        <v>0</v>
      </c>
      <c r="F93" s="369" t="str">
        <f t="shared" si="55"/>
        <v>0</v>
      </c>
      <c r="G93" s="369" t="str">
        <f t="shared" si="55"/>
        <v>0</v>
      </c>
      <c r="H93" s="369" t="str">
        <f t="shared" si="55"/>
        <v>0</v>
      </c>
      <c r="I93" s="369" t="str">
        <f t="shared" si="55"/>
        <v>0</v>
      </c>
      <c r="J93" s="369" t="str">
        <f t="shared" si="55"/>
        <v>0</v>
      </c>
      <c r="K93" s="369" t="str">
        <f t="shared" si="55"/>
        <v>0</v>
      </c>
      <c r="L93" s="369" t="str">
        <f t="shared" si="55"/>
        <v>0</v>
      </c>
      <c r="M93" s="369" t="str">
        <f t="shared" si="55"/>
        <v>0</v>
      </c>
      <c r="N93" s="369" t="str">
        <f t="shared" si="55"/>
        <v>0</v>
      </c>
      <c r="O93" s="369" t="str">
        <f t="shared" si="55"/>
        <v>0</v>
      </c>
      <c r="P93" s="369" t="str">
        <f t="shared" si="55"/>
        <v>0</v>
      </c>
      <c r="Q93" s="369" t="str">
        <f t="shared" si="55"/>
        <v>0</v>
      </c>
      <c r="R93" s="369" t="str">
        <f t="shared" si="55"/>
        <v>0</v>
      </c>
      <c r="S93" s="369" t="str">
        <f t="shared" si="55"/>
        <v>0</v>
      </c>
      <c r="T93" s="369" t="str">
        <f t="shared" si="55"/>
        <v>0</v>
      </c>
      <c r="U93" s="369" t="str">
        <f t="shared" si="55"/>
        <v>0</v>
      </c>
      <c r="V93" s="369" t="str">
        <f t="shared" si="55"/>
        <v>0</v>
      </c>
      <c r="W93" s="369" t="str">
        <f t="shared" si="55"/>
        <v>0</v>
      </c>
      <c r="X93" s="369" t="str">
        <f t="shared" si="55"/>
        <v>0</v>
      </c>
      <c r="Y93" s="369" t="str">
        <f t="shared" si="55"/>
        <v>0</v>
      </c>
      <c r="Z93" s="369" t="str">
        <f t="shared" si="55"/>
        <v>0</v>
      </c>
      <c r="AA93" s="369" t="str">
        <f t="shared" si="55"/>
        <v>0</v>
      </c>
      <c r="AB93" s="369" t="str">
        <f t="shared" si="55"/>
        <v>0</v>
      </c>
      <c r="AC93" s="369" t="str">
        <f t="shared" si="55"/>
        <v>0</v>
      </c>
      <c r="AD93" s="369" t="str">
        <f t="shared" si="55"/>
        <v>0</v>
      </c>
      <c r="AE93" s="369" t="str">
        <f t="shared" si="55"/>
        <v>0</v>
      </c>
      <c r="AF93" s="369" t="str">
        <f t="shared" si="55"/>
        <v>0</v>
      </c>
      <c r="AG93" s="369" t="str">
        <f t="shared" si="55"/>
        <v>0</v>
      </c>
      <c r="AH93" s="369" t="str">
        <f t="shared" si="55"/>
        <v>0</v>
      </c>
      <c r="AI93" s="369" t="str">
        <f t="shared" si="55"/>
        <v>0</v>
      </c>
      <c r="AJ93" s="369" t="str">
        <f t="shared" si="55"/>
        <v>0</v>
      </c>
      <c r="AK93" s="369" t="str">
        <f t="shared" si="55"/>
        <v>0</v>
      </c>
      <c r="AL93" s="369" t="str">
        <f t="shared" si="55"/>
        <v>0</v>
      </c>
      <c r="AM93" s="369" t="str">
        <f t="shared" si="55"/>
        <v>0</v>
      </c>
      <c r="AN93" s="369" t="str">
        <f t="shared" si="55"/>
        <v>0</v>
      </c>
      <c r="AO93" s="369" t="str">
        <f t="shared" si="55"/>
        <v>0</v>
      </c>
      <c r="AP93" s="369" t="str">
        <f t="shared" si="55"/>
        <v>0</v>
      </c>
      <c r="AQ93" s="369" t="str">
        <f t="shared" si="55"/>
        <v>0</v>
      </c>
      <c r="AR93" s="369" t="str">
        <f t="shared" si="55"/>
        <v>0</v>
      </c>
      <c r="AS93" s="369" t="str">
        <f t="shared" si="55"/>
        <v>0</v>
      </c>
      <c r="AT93" s="369" t="str">
        <f t="shared" si="55"/>
        <v>0</v>
      </c>
      <c r="AU93" s="369" t="str">
        <f t="shared" si="55"/>
        <v>0</v>
      </c>
      <c r="AV93" s="369" t="str">
        <f t="shared" si="55"/>
        <v>0</v>
      </c>
      <c r="AW93" s="369" t="str">
        <f t="shared" si="55"/>
        <v>0</v>
      </c>
      <c r="AX93" s="369" t="str">
        <f t="shared" si="55"/>
        <v>0</v>
      </c>
      <c r="AY93" s="369" t="str">
        <f t="shared" si="55"/>
        <v>0</v>
      </c>
      <c r="AZ93" s="314"/>
    </row>
    <row r="94" spans="1:52" s="315" customFormat="1" ht="16.5" customHeight="1" thickBot="1" x14ac:dyDescent="0.45">
      <c r="A94" s="555"/>
      <c r="B94" s="558" t="s">
        <v>408</v>
      </c>
      <c r="C94" s="559"/>
      <c r="D94" s="370" t="e">
        <f>IF(D$91="△","0",(2*D92/$C$90/$X$118)^2*0.5)</f>
        <v>#DIV/0!</v>
      </c>
      <c r="E94" s="371" t="e">
        <f t="shared" ref="E94:AY94" si="56">IF(E$91="△","0",(2*E92/$C$90/$X$118)^2*0.5)</f>
        <v>#DIV/0!</v>
      </c>
      <c r="F94" s="371" t="e">
        <f t="shared" si="56"/>
        <v>#DIV/0!</v>
      </c>
      <c r="G94" s="371" t="e">
        <f t="shared" si="56"/>
        <v>#DIV/0!</v>
      </c>
      <c r="H94" s="371" t="e">
        <f t="shared" si="56"/>
        <v>#DIV/0!</v>
      </c>
      <c r="I94" s="371" t="e">
        <f t="shared" si="56"/>
        <v>#DIV/0!</v>
      </c>
      <c r="J94" s="371" t="e">
        <f t="shared" si="56"/>
        <v>#DIV/0!</v>
      </c>
      <c r="K94" s="371" t="e">
        <f t="shared" si="56"/>
        <v>#DIV/0!</v>
      </c>
      <c r="L94" s="371" t="e">
        <f t="shared" si="56"/>
        <v>#DIV/0!</v>
      </c>
      <c r="M94" s="371" t="e">
        <f t="shared" si="56"/>
        <v>#DIV/0!</v>
      </c>
      <c r="N94" s="371" t="e">
        <f t="shared" si="56"/>
        <v>#DIV/0!</v>
      </c>
      <c r="O94" s="371" t="e">
        <f t="shared" si="56"/>
        <v>#DIV/0!</v>
      </c>
      <c r="P94" s="371" t="e">
        <f t="shared" si="56"/>
        <v>#DIV/0!</v>
      </c>
      <c r="Q94" s="371" t="e">
        <f t="shared" si="56"/>
        <v>#DIV/0!</v>
      </c>
      <c r="R94" s="371" t="e">
        <f t="shared" si="56"/>
        <v>#DIV/0!</v>
      </c>
      <c r="S94" s="371" t="e">
        <f t="shared" si="56"/>
        <v>#DIV/0!</v>
      </c>
      <c r="T94" s="371" t="e">
        <f t="shared" si="56"/>
        <v>#DIV/0!</v>
      </c>
      <c r="U94" s="371" t="e">
        <f t="shared" si="56"/>
        <v>#DIV/0!</v>
      </c>
      <c r="V94" s="371" t="e">
        <f t="shared" si="56"/>
        <v>#DIV/0!</v>
      </c>
      <c r="W94" s="371" t="e">
        <f t="shared" si="56"/>
        <v>#DIV/0!</v>
      </c>
      <c r="X94" s="371" t="e">
        <f t="shared" si="56"/>
        <v>#DIV/0!</v>
      </c>
      <c r="Y94" s="371" t="e">
        <f t="shared" si="56"/>
        <v>#DIV/0!</v>
      </c>
      <c r="Z94" s="371" t="e">
        <f t="shared" si="56"/>
        <v>#DIV/0!</v>
      </c>
      <c r="AA94" s="371" t="e">
        <f t="shared" si="56"/>
        <v>#DIV/0!</v>
      </c>
      <c r="AB94" s="371" t="e">
        <f t="shared" si="56"/>
        <v>#DIV/0!</v>
      </c>
      <c r="AC94" s="371" t="e">
        <f t="shared" si="56"/>
        <v>#DIV/0!</v>
      </c>
      <c r="AD94" s="371" t="e">
        <f t="shared" si="56"/>
        <v>#DIV/0!</v>
      </c>
      <c r="AE94" s="371" t="e">
        <f t="shared" si="56"/>
        <v>#DIV/0!</v>
      </c>
      <c r="AF94" s="371" t="e">
        <f t="shared" si="56"/>
        <v>#DIV/0!</v>
      </c>
      <c r="AG94" s="371" t="e">
        <f t="shared" si="56"/>
        <v>#DIV/0!</v>
      </c>
      <c r="AH94" s="371" t="e">
        <f t="shared" si="56"/>
        <v>#DIV/0!</v>
      </c>
      <c r="AI94" s="371" t="e">
        <f t="shared" si="56"/>
        <v>#DIV/0!</v>
      </c>
      <c r="AJ94" s="371" t="e">
        <f t="shared" si="56"/>
        <v>#DIV/0!</v>
      </c>
      <c r="AK94" s="371" t="e">
        <f t="shared" si="56"/>
        <v>#DIV/0!</v>
      </c>
      <c r="AL94" s="371" t="e">
        <f t="shared" si="56"/>
        <v>#DIV/0!</v>
      </c>
      <c r="AM94" s="371" t="e">
        <f t="shared" si="56"/>
        <v>#DIV/0!</v>
      </c>
      <c r="AN94" s="371" t="e">
        <f t="shared" si="56"/>
        <v>#DIV/0!</v>
      </c>
      <c r="AO94" s="371" t="e">
        <f t="shared" si="56"/>
        <v>#DIV/0!</v>
      </c>
      <c r="AP94" s="371" t="e">
        <f t="shared" si="56"/>
        <v>#DIV/0!</v>
      </c>
      <c r="AQ94" s="371" t="e">
        <f t="shared" si="56"/>
        <v>#DIV/0!</v>
      </c>
      <c r="AR94" s="371" t="e">
        <f t="shared" si="56"/>
        <v>#DIV/0!</v>
      </c>
      <c r="AS94" s="371" t="e">
        <f t="shared" si="56"/>
        <v>#DIV/0!</v>
      </c>
      <c r="AT94" s="371" t="e">
        <f t="shared" si="56"/>
        <v>#DIV/0!</v>
      </c>
      <c r="AU94" s="371" t="e">
        <f t="shared" si="56"/>
        <v>#DIV/0!</v>
      </c>
      <c r="AV94" s="371" t="e">
        <f t="shared" si="56"/>
        <v>#DIV/0!</v>
      </c>
      <c r="AW94" s="371" t="e">
        <f t="shared" si="56"/>
        <v>#DIV/0!</v>
      </c>
      <c r="AX94" s="371" t="e">
        <f t="shared" si="56"/>
        <v>#DIV/0!</v>
      </c>
      <c r="AY94" s="371" t="e">
        <f t="shared" si="56"/>
        <v>#DIV/0!</v>
      </c>
      <c r="AZ94" s="314"/>
    </row>
    <row r="95" spans="1:52" s="311" customFormat="1" ht="16.5" customHeight="1" x14ac:dyDescent="0.4">
      <c r="A95" s="553" t="s">
        <v>347</v>
      </c>
      <c r="B95" s="307" t="s">
        <v>132</v>
      </c>
      <c r="C95" s="327" t="s">
        <v>133</v>
      </c>
      <c r="D95" s="346">
        <v>0</v>
      </c>
      <c r="E95" s="309">
        <v>0.5</v>
      </c>
      <c r="F95" s="309">
        <v>1</v>
      </c>
      <c r="G95" s="309">
        <v>1.5</v>
      </c>
      <c r="H95" s="309">
        <v>2</v>
      </c>
      <c r="I95" s="309">
        <v>2.5</v>
      </c>
      <c r="J95" s="309">
        <v>3</v>
      </c>
      <c r="K95" s="309">
        <v>3.5</v>
      </c>
      <c r="L95" s="309">
        <v>4</v>
      </c>
      <c r="M95" s="309">
        <v>4.5</v>
      </c>
      <c r="N95" s="309">
        <v>5</v>
      </c>
      <c r="O95" s="309">
        <v>5.5</v>
      </c>
      <c r="P95" s="309">
        <v>6</v>
      </c>
      <c r="Q95" s="309">
        <v>6.5</v>
      </c>
      <c r="R95" s="309">
        <v>7</v>
      </c>
      <c r="S95" s="309">
        <v>7.5</v>
      </c>
      <c r="T95" s="309">
        <v>8</v>
      </c>
      <c r="U95" s="309">
        <v>8.5</v>
      </c>
      <c r="V95" s="309">
        <v>9</v>
      </c>
      <c r="W95" s="309">
        <v>9.5</v>
      </c>
      <c r="X95" s="309">
        <v>10</v>
      </c>
      <c r="Y95" s="309">
        <v>10.5</v>
      </c>
      <c r="Z95" s="309">
        <v>11</v>
      </c>
      <c r="AA95" s="309">
        <v>11.5</v>
      </c>
      <c r="AB95" s="309">
        <v>12</v>
      </c>
      <c r="AC95" s="309">
        <v>12.5</v>
      </c>
      <c r="AD95" s="309">
        <v>13</v>
      </c>
      <c r="AE95" s="309">
        <v>13.5</v>
      </c>
      <c r="AF95" s="309">
        <v>14</v>
      </c>
      <c r="AG95" s="309">
        <v>14.5</v>
      </c>
      <c r="AH95" s="309">
        <v>15</v>
      </c>
      <c r="AI95" s="309">
        <v>15.5</v>
      </c>
      <c r="AJ95" s="309">
        <v>16</v>
      </c>
      <c r="AK95" s="309">
        <v>16.5</v>
      </c>
      <c r="AL95" s="309">
        <v>17</v>
      </c>
      <c r="AM95" s="309">
        <v>17.5</v>
      </c>
      <c r="AN95" s="309">
        <v>18</v>
      </c>
      <c r="AO95" s="309">
        <v>18.5</v>
      </c>
      <c r="AP95" s="309">
        <v>19</v>
      </c>
      <c r="AQ95" s="309">
        <v>19.5</v>
      </c>
      <c r="AR95" s="309">
        <v>20</v>
      </c>
      <c r="AS95" s="309">
        <v>20.5</v>
      </c>
      <c r="AT95" s="309">
        <v>21</v>
      </c>
      <c r="AU95" s="309">
        <v>21.5</v>
      </c>
      <c r="AV95" s="309">
        <v>22</v>
      </c>
      <c r="AW95" s="309">
        <v>22.5</v>
      </c>
      <c r="AX95" s="309">
        <v>23</v>
      </c>
      <c r="AY95" s="310">
        <v>23.5</v>
      </c>
      <c r="AZ95" s="318"/>
    </row>
    <row r="96" spans="1:52" s="315" customFormat="1" ht="16.5" customHeight="1" thickBot="1" x14ac:dyDescent="0.45">
      <c r="A96" s="554"/>
      <c r="B96" s="347">
        <f>$C$25</f>
        <v>0</v>
      </c>
      <c r="C96" s="348">
        <f>$D$25</f>
        <v>0</v>
      </c>
      <c r="D96" s="364" t="str">
        <f t="shared" ref="D96:AY96" si="57">IF(D95&lt;$C$96,"△",IF(D95&gt;$B$96-0.5,"△",""))</f>
        <v>△</v>
      </c>
      <c r="E96" s="362" t="str">
        <f t="shared" si="57"/>
        <v>△</v>
      </c>
      <c r="F96" s="362" t="str">
        <f t="shared" si="57"/>
        <v>△</v>
      </c>
      <c r="G96" s="362" t="str">
        <f t="shared" si="57"/>
        <v>△</v>
      </c>
      <c r="H96" s="362" t="str">
        <f t="shared" si="57"/>
        <v>△</v>
      </c>
      <c r="I96" s="362" t="str">
        <f t="shared" si="57"/>
        <v>△</v>
      </c>
      <c r="J96" s="362" t="str">
        <f t="shared" si="57"/>
        <v>△</v>
      </c>
      <c r="K96" s="362" t="str">
        <f t="shared" si="57"/>
        <v>△</v>
      </c>
      <c r="L96" s="362" t="str">
        <f t="shared" si="57"/>
        <v>△</v>
      </c>
      <c r="M96" s="362" t="str">
        <f t="shared" si="57"/>
        <v>△</v>
      </c>
      <c r="N96" s="362" t="str">
        <f t="shared" si="57"/>
        <v>△</v>
      </c>
      <c r="O96" s="362" t="str">
        <f t="shared" si="57"/>
        <v>△</v>
      </c>
      <c r="P96" s="362" t="str">
        <f t="shared" si="57"/>
        <v>△</v>
      </c>
      <c r="Q96" s="362" t="str">
        <f t="shared" si="57"/>
        <v>△</v>
      </c>
      <c r="R96" s="362" t="str">
        <f t="shared" si="57"/>
        <v>△</v>
      </c>
      <c r="S96" s="362" t="str">
        <f t="shared" si="57"/>
        <v>△</v>
      </c>
      <c r="T96" s="362" t="str">
        <f t="shared" si="57"/>
        <v>△</v>
      </c>
      <c r="U96" s="362" t="str">
        <f t="shared" si="57"/>
        <v>△</v>
      </c>
      <c r="V96" s="362" t="str">
        <f t="shared" si="57"/>
        <v>△</v>
      </c>
      <c r="W96" s="362" t="str">
        <f t="shared" si="57"/>
        <v>△</v>
      </c>
      <c r="X96" s="362" t="str">
        <f t="shared" si="57"/>
        <v>△</v>
      </c>
      <c r="Y96" s="362" t="str">
        <f t="shared" si="57"/>
        <v>△</v>
      </c>
      <c r="Z96" s="362" t="str">
        <f t="shared" si="57"/>
        <v>△</v>
      </c>
      <c r="AA96" s="362" t="str">
        <f t="shared" si="57"/>
        <v>△</v>
      </c>
      <c r="AB96" s="362" t="str">
        <f t="shared" si="57"/>
        <v>△</v>
      </c>
      <c r="AC96" s="362" t="str">
        <f t="shared" si="57"/>
        <v>△</v>
      </c>
      <c r="AD96" s="362" t="str">
        <f t="shared" si="57"/>
        <v>△</v>
      </c>
      <c r="AE96" s="362" t="str">
        <f t="shared" si="57"/>
        <v>△</v>
      </c>
      <c r="AF96" s="362" t="str">
        <f t="shared" si="57"/>
        <v>△</v>
      </c>
      <c r="AG96" s="362" t="str">
        <f t="shared" si="57"/>
        <v>△</v>
      </c>
      <c r="AH96" s="362" t="str">
        <f t="shared" si="57"/>
        <v>△</v>
      </c>
      <c r="AI96" s="362" t="str">
        <f t="shared" si="57"/>
        <v>△</v>
      </c>
      <c r="AJ96" s="362" t="str">
        <f t="shared" si="57"/>
        <v>△</v>
      </c>
      <c r="AK96" s="362" t="str">
        <f t="shared" si="57"/>
        <v>△</v>
      </c>
      <c r="AL96" s="362" t="str">
        <f t="shared" si="57"/>
        <v>△</v>
      </c>
      <c r="AM96" s="362" t="str">
        <f t="shared" si="57"/>
        <v>△</v>
      </c>
      <c r="AN96" s="362" t="str">
        <f t="shared" si="57"/>
        <v>△</v>
      </c>
      <c r="AO96" s="362" t="str">
        <f t="shared" si="57"/>
        <v>△</v>
      </c>
      <c r="AP96" s="362" t="str">
        <f t="shared" si="57"/>
        <v>△</v>
      </c>
      <c r="AQ96" s="362" t="str">
        <f t="shared" si="57"/>
        <v>△</v>
      </c>
      <c r="AR96" s="362" t="str">
        <f t="shared" si="57"/>
        <v>△</v>
      </c>
      <c r="AS96" s="362" t="str">
        <f t="shared" si="57"/>
        <v>△</v>
      </c>
      <c r="AT96" s="362" t="str">
        <f t="shared" si="57"/>
        <v>△</v>
      </c>
      <c r="AU96" s="362" t="str">
        <f t="shared" si="57"/>
        <v>△</v>
      </c>
      <c r="AV96" s="362" t="str">
        <f t="shared" si="57"/>
        <v>△</v>
      </c>
      <c r="AW96" s="362" t="str">
        <f t="shared" si="57"/>
        <v>△</v>
      </c>
      <c r="AX96" s="362" t="str">
        <f t="shared" si="57"/>
        <v>△</v>
      </c>
      <c r="AY96" s="363" t="str">
        <f t="shared" si="57"/>
        <v>△</v>
      </c>
      <c r="AZ96" s="314"/>
    </row>
    <row r="97" spans="1:52" s="315" customFormat="1" ht="16.5" customHeight="1" thickBot="1" x14ac:dyDescent="0.45">
      <c r="A97" s="554"/>
      <c r="B97" s="316" t="s">
        <v>388</v>
      </c>
      <c r="C97" s="317">
        <f>$X$6</f>
        <v>0</v>
      </c>
      <c r="D97" s="362" t="str">
        <f t="shared" ref="D97:AY97" si="58">IF(AND(D95&gt;=$B$96,D95&lt;=$C$96-0.5),"△","")</f>
        <v/>
      </c>
      <c r="E97" s="362" t="str">
        <f t="shared" si="58"/>
        <v/>
      </c>
      <c r="F97" s="362" t="str">
        <f t="shared" si="58"/>
        <v/>
      </c>
      <c r="G97" s="362" t="str">
        <f t="shared" si="58"/>
        <v/>
      </c>
      <c r="H97" s="362" t="str">
        <f t="shared" si="58"/>
        <v/>
      </c>
      <c r="I97" s="362" t="str">
        <f t="shared" si="58"/>
        <v/>
      </c>
      <c r="J97" s="362" t="str">
        <f t="shared" si="58"/>
        <v/>
      </c>
      <c r="K97" s="362" t="str">
        <f t="shared" si="58"/>
        <v/>
      </c>
      <c r="L97" s="362" t="str">
        <f t="shared" si="58"/>
        <v/>
      </c>
      <c r="M97" s="362" t="str">
        <f t="shared" si="58"/>
        <v/>
      </c>
      <c r="N97" s="362" t="str">
        <f t="shared" si="58"/>
        <v/>
      </c>
      <c r="O97" s="362" t="str">
        <f t="shared" si="58"/>
        <v/>
      </c>
      <c r="P97" s="362" t="str">
        <f t="shared" si="58"/>
        <v/>
      </c>
      <c r="Q97" s="362" t="str">
        <f t="shared" si="58"/>
        <v/>
      </c>
      <c r="R97" s="362" t="str">
        <f t="shared" si="58"/>
        <v/>
      </c>
      <c r="S97" s="362" t="str">
        <f t="shared" si="58"/>
        <v/>
      </c>
      <c r="T97" s="362" t="str">
        <f t="shared" si="58"/>
        <v/>
      </c>
      <c r="U97" s="362" t="str">
        <f t="shared" si="58"/>
        <v/>
      </c>
      <c r="V97" s="362" t="str">
        <f t="shared" si="58"/>
        <v/>
      </c>
      <c r="W97" s="362" t="str">
        <f t="shared" si="58"/>
        <v/>
      </c>
      <c r="X97" s="362" t="str">
        <f t="shared" si="58"/>
        <v/>
      </c>
      <c r="Y97" s="362" t="str">
        <f t="shared" si="58"/>
        <v/>
      </c>
      <c r="Z97" s="362" t="str">
        <f t="shared" si="58"/>
        <v/>
      </c>
      <c r="AA97" s="362" t="str">
        <f t="shared" si="58"/>
        <v/>
      </c>
      <c r="AB97" s="362" t="str">
        <f t="shared" si="58"/>
        <v/>
      </c>
      <c r="AC97" s="362" t="str">
        <f t="shared" si="58"/>
        <v/>
      </c>
      <c r="AD97" s="362" t="str">
        <f t="shared" si="58"/>
        <v/>
      </c>
      <c r="AE97" s="362" t="str">
        <f t="shared" si="58"/>
        <v/>
      </c>
      <c r="AF97" s="362" t="str">
        <f t="shared" si="58"/>
        <v/>
      </c>
      <c r="AG97" s="362" t="str">
        <f t="shared" si="58"/>
        <v/>
      </c>
      <c r="AH97" s="362" t="str">
        <f t="shared" si="58"/>
        <v/>
      </c>
      <c r="AI97" s="362" t="str">
        <f t="shared" si="58"/>
        <v/>
      </c>
      <c r="AJ97" s="362" t="str">
        <f t="shared" si="58"/>
        <v/>
      </c>
      <c r="AK97" s="362" t="str">
        <f t="shared" si="58"/>
        <v/>
      </c>
      <c r="AL97" s="362" t="str">
        <f t="shared" si="58"/>
        <v/>
      </c>
      <c r="AM97" s="362" t="str">
        <f t="shared" si="58"/>
        <v/>
      </c>
      <c r="AN97" s="362" t="str">
        <f t="shared" si="58"/>
        <v/>
      </c>
      <c r="AO97" s="362" t="str">
        <f t="shared" si="58"/>
        <v/>
      </c>
      <c r="AP97" s="362" t="str">
        <f t="shared" si="58"/>
        <v/>
      </c>
      <c r="AQ97" s="362" t="str">
        <f t="shared" si="58"/>
        <v/>
      </c>
      <c r="AR97" s="362" t="str">
        <f t="shared" si="58"/>
        <v/>
      </c>
      <c r="AS97" s="362" t="str">
        <f t="shared" si="58"/>
        <v/>
      </c>
      <c r="AT97" s="362" t="str">
        <f t="shared" si="58"/>
        <v/>
      </c>
      <c r="AU97" s="362" t="str">
        <f t="shared" si="58"/>
        <v/>
      </c>
      <c r="AV97" s="362" t="str">
        <f t="shared" si="58"/>
        <v/>
      </c>
      <c r="AW97" s="362" t="str">
        <f t="shared" si="58"/>
        <v/>
      </c>
      <c r="AX97" s="362" t="str">
        <f t="shared" si="58"/>
        <v/>
      </c>
      <c r="AY97" s="363" t="str">
        <f t="shared" si="58"/>
        <v/>
      </c>
      <c r="AZ97" s="314"/>
    </row>
    <row r="98" spans="1:52" s="315" customFormat="1" ht="16.5" customHeight="1" x14ac:dyDescent="0.4">
      <c r="A98" s="554"/>
      <c r="B98" s="560" t="s">
        <v>439</v>
      </c>
      <c r="C98" s="561"/>
      <c r="D98" s="364" t="str">
        <f t="shared" ref="D98:AY98" si="59">IF($B$96&gt;$C$96,D96,D97)</f>
        <v/>
      </c>
      <c r="E98" s="362" t="str">
        <f t="shared" si="59"/>
        <v/>
      </c>
      <c r="F98" s="362" t="str">
        <f t="shared" si="59"/>
        <v/>
      </c>
      <c r="G98" s="362" t="str">
        <f t="shared" si="59"/>
        <v/>
      </c>
      <c r="H98" s="362" t="str">
        <f t="shared" si="59"/>
        <v/>
      </c>
      <c r="I98" s="362" t="str">
        <f t="shared" si="59"/>
        <v/>
      </c>
      <c r="J98" s="362" t="str">
        <f t="shared" si="59"/>
        <v/>
      </c>
      <c r="K98" s="362" t="str">
        <f t="shared" si="59"/>
        <v/>
      </c>
      <c r="L98" s="362" t="str">
        <f t="shared" si="59"/>
        <v/>
      </c>
      <c r="M98" s="362" t="str">
        <f t="shared" si="59"/>
        <v/>
      </c>
      <c r="N98" s="362" t="str">
        <f t="shared" si="59"/>
        <v/>
      </c>
      <c r="O98" s="362" t="str">
        <f t="shared" si="59"/>
        <v/>
      </c>
      <c r="P98" s="362" t="str">
        <f t="shared" si="59"/>
        <v/>
      </c>
      <c r="Q98" s="362" t="str">
        <f t="shared" si="59"/>
        <v/>
      </c>
      <c r="R98" s="362" t="str">
        <f t="shared" si="59"/>
        <v/>
      </c>
      <c r="S98" s="362" t="str">
        <f t="shared" si="59"/>
        <v/>
      </c>
      <c r="T98" s="362" t="str">
        <f t="shared" si="59"/>
        <v/>
      </c>
      <c r="U98" s="362" t="str">
        <f t="shared" si="59"/>
        <v/>
      </c>
      <c r="V98" s="362" t="str">
        <f t="shared" si="59"/>
        <v/>
      </c>
      <c r="W98" s="362" t="str">
        <f t="shared" si="59"/>
        <v/>
      </c>
      <c r="X98" s="362" t="str">
        <f t="shared" si="59"/>
        <v/>
      </c>
      <c r="Y98" s="362" t="str">
        <f t="shared" si="59"/>
        <v/>
      </c>
      <c r="Z98" s="362" t="str">
        <f t="shared" si="59"/>
        <v/>
      </c>
      <c r="AA98" s="362" t="str">
        <f t="shared" si="59"/>
        <v/>
      </c>
      <c r="AB98" s="362" t="str">
        <f t="shared" si="59"/>
        <v/>
      </c>
      <c r="AC98" s="362" t="str">
        <f t="shared" si="59"/>
        <v/>
      </c>
      <c r="AD98" s="362" t="str">
        <f t="shared" si="59"/>
        <v/>
      </c>
      <c r="AE98" s="362" t="str">
        <f t="shared" si="59"/>
        <v/>
      </c>
      <c r="AF98" s="362" t="str">
        <f t="shared" si="59"/>
        <v/>
      </c>
      <c r="AG98" s="362" t="str">
        <f t="shared" si="59"/>
        <v/>
      </c>
      <c r="AH98" s="362" t="str">
        <f t="shared" si="59"/>
        <v/>
      </c>
      <c r="AI98" s="362" t="str">
        <f t="shared" si="59"/>
        <v/>
      </c>
      <c r="AJ98" s="362" t="str">
        <f t="shared" si="59"/>
        <v/>
      </c>
      <c r="AK98" s="362" t="str">
        <f t="shared" si="59"/>
        <v/>
      </c>
      <c r="AL98" s="362" t="str">
        <f t="shared" si="59"/>
        <v/>
      </c>
      <c r="AM98" s="362" t="str">
        <f t="shared" si="59"/>
        <v/>
      </c>
      <c r="AN98" s="362" t="str">
        <f t="shared" si="59"/>
        <v/>
      </c>
      <c r="AO98" s="362" t="str">
        <f t="shared" si="59"/>
        <v/>
      </c>
      <c r="AP98" s="362" t="str">
        <f t="shared" si="59"/>
        <v/>
      </c>
      <c r="AQ98" s="362" t="str">
        <f t="shared" si="59"/>
        <v/>
      </c>
      <c r="AR98" s="362" t="str">
        <f t="shared" si="59"/>
        <v/>
      </c>
      <c r="AS98" s="362" t="str">
        <f t="shared" si="59"/>
        <v/>
      </c>
      <c r="AT98" s="362" t="str">
        <f t="shared" si="59"/>
        <v/>
      </c>
      <c r="AU98" s="362" t="str">
        <f t="shared" si="59"/>
        <v/>
      </c>
      <c r="AV98" s="362" t="str">
        <f t="shared" si="59"/>
        <v/>
      </c>
      <c r="AW98" s="362" t="str">
        <f t="shared" si="59"/>
        <v/>
      </c>
      <c r="AX98" s="362" t="str">
        <f t="shared" si="59"/>
        <v/>
      </c>
      <c r="AY98" s="363" t="str">
        <f t="shared" si="59"/>
        <v/>
      </c>
      <c r="AZ98" s="314"/>
    </row>
    <row r="99" spans="1:52" s="315" customFormat="1" ht="16.5" customHeight="1" x14ac:dyDescent="0.4">
      <c r="A99" s="554"/>
      <c r="B99" s="556" t="s">
        <v>438</v>
      </c>
      <c r="C99" s="557"/>
      <c r="D99" s="373">
        <f>IF($A$31,('2-2　電力使用量入力シート'!$L$28),('2-2　電力使用量入力シート'!$D$20))</f>
        <v>0</v>
      </c>
      <c r="E99" s="374">
        <f>IF($A$31,('2-2　電力使用量入力シート'!$L$29),('2-2　電力使用量入力シート'!$E$20))</f>
        <v>0</v>
      </c>
      <c r="F99" s="374">
        <f>IF($A$31,('2-2　電力使用量入力シート'!$L$30),('2-2　電力使用量入力シート'!$F$20))</f>
        <v>0</v>
      </c>
      <c r="G99" s="374">
        <f>IF($A$31,('2-2　電力使用量入力シート'!$L$31),('2-2　電力使用量入力シート'!$G$20))</f>
        <v>0</v>
      </c>
      <c r="H99" s="374">
        <f>IF($A$31,('2-2　電力使用量入力シート'!$L$32),('2-2　電力使用量入力シート'!$H$20))</f>
        <v>0</v>
      </c>
      <c r="I99" s="374">
        <f>IF($A$31,('2-2　電力使用量入力シート'!$L$33),('2-2　電力使用量入力シート'!$I$20))</f>
        <v>0</v>
      </c>
      <c r="J99" s="374">
        <f>IF($A$31,('2-2　電力使用量入力シート'!$L$34),('2-2　電力使用量入力シート'!$J$20))</f>
        <v>0</v>
      </c>
      <c r="K99" s="374">
        <f>IF($A$31,('2-2　電力使用量入力シート'!$L$35),('2-2　電力使用量入力シート'!$K$20))</f>
        <v>0</v>
      </c>
      <c r="L99" s="374">
        <f>IF($A$31,('2-2　電力使用量入力シート'!$L$36),('2-2　電力使用量入力シート'!$L$20))</f>
        <v>0</v>
      </c>
      <c r="M99" s="374">
        <f>IF($A$31,('2-2　電力使用量入力シート'!$L$37),('2-2　電力使用量入力シート'!$M$20))</f>
        <v>0</v>
      </c>
      <c r="N99" s="374">
        <f>IF($A$31,('2-2　電力使用量入力シート'!$L$38),('2-2　電力使用量入力シート'!$N$20))</f>
        <v>0</v>
      </c>
      <c r="O99" s="374">
        <f>IF($A$31,('2-2　電力使用量入力シート'!$L$39),('2-2　電力使用量入力シート'!$O$20))</f>
        <v>0</v>
      </c>
      <c r="P99" s="374">
        <f>IF($A$31,('2-2　電力使用量入力シート'!$L$40),('2-2　電力使用量入力シート'!$P$20))</f>
        <v>0</v>
      </c>
      <c r="Q99" s="374">
        <f>IF($A$31,('2-2　電力使用量入力シート'!$L$41),('2-2　電力使用量入力シート'!$Q$20))</f>
        <v>0</v>
      </c>
      <c r="R99" s="374">
        <f>IF($A$31,('2-2　電力使用量入力シート'!$L$42),('2-2　電力使用量入力シート'!$R$20))</f>
        <v>0</v>
      </c>
      <c r="S99" s="374">
        <f>IF($A$31,('2-2　電力使用量入力シート'!$L$43),('2-2　電力使用量入力シート'!$S$20))</f>
        <v>0</v>
      </c>
      <c r="T99" s="374">
        <f>IF($A$31,('2-2　電力使用量入力シート'!$L$44),('2-2　電力使用量入力シート'!$T$20))</f>
        <v>0</v>
      </c>
      <c r="U99" s="374">
        <f>IF($A$31,('2-2　電力使用量入力シート'!$L$45),('2-2　電力使用量入力シート'!$U$20))</f>
        <v>0</v>
      </c>
      <c r="V99" s="374">
        <f>IF($A$31,('2-2　電力使用量入力シート'!$L$46),('2-2　電力使用量入力シート'!$V$20))</f>
        <v>0</v>
      </c>
      <c r="W99" s="374">
        <f>IF($A$31,('2-2　電力使用量入力シート'!$L$47),('2-2　電力使用量入力シート'!$W$20))</f>
        <v>0</v>
      </c>
      <c r="X99" s="374">
        <f>IF($A$31,('2-2　電力使用量入力シート'!$L$48),('2-2　電力使用量入力シート'!$X$20))</f>
        <v>0</v>
      </c>
      <c r="Y99" s="374">
        <f>IF($A$31,('2-2　電力使用量入力シート'!$L$49),('2-2　電力使用量入力シート'!$Y$20))</f>
        <v>0</v>
      </c>
      <c r="Z99" s="374">
        <f>IF($A$31,('2-2　電力使用量入力シート'!$L$50),('2-2　電力使用量入力シート'!$Z$20))</f>
        <v>0</v>
      </c>
      <c r="AA99" s="374">
        <f>IF($A$31,('2-2　電力使用量入力シート'!$L$51),('2-2　電力使用量入力シート'!$AA$20))</f>
        <v>0</v>
      </c>
      <c r="AB99" s="374">
        <f>IF($A$31,('2-2　電力使用量入力シート'!$L$52),('2-2　電力使用量入力シート'!$AB$20))</f>
        <v>0</v>
      </c>
      <c r="AC99" s="374">
        <f>IF($A$31,('2-2　電力使用量入力シート'!$L$53),('2-2　電力使用量入力シート'!$AC$20))</f>
        <v>0</v>
      </c>
      <c r="AD99" s="374">
        <f>IF($A$31,('2-2　電力使用量入力シート'!$L$54),('2-2　電力使用量入力シート'!$AD$20))</f>
        <v>0</v>
      </c>
      <c r="AE99" s="374">
        <f>IF($A$31,('2-2　電力使用量入力シート'!$L$55),('2-2　電力使用量入力シート'!$AE$20))</f>
        <v>0</v>
      </c>
      <c r="AF99" s="374">
        <f>IF($A$31,('2-2　電力使用量入力シート'!$L$56),('2-2　電力使用量入力シート'!$AF$20))</f>
        <v>0</v>
      </c>
      <c r="AG99" s="374">
        <f>IF($A$31,('2-2　電力使用量入力シート'!$L$57),('2-2　電力使用量入力シート'!$AG$20))</f>
        <v>0</v>
      </c>
      <c r="AH99" s="374">
        <f>IF($A$31,('2-2　電力使用量入力シート'!$L$58),('2-2　電力使用量入力シート'!$AH$20))</f>
        <v>0</v>
      </c>
      <c r="AI99" s="374">
        <f>IF($A$31,('2-2　電力使用量入力シート'!$L$59),('2-2　電力使用量入力シート'!$AI$20))</f>
        <v>0</v>
      </c>
      <c r="AJ99" s="374">
        <f>IF($A$31,('2-2　電力使用量入力シート'!$L$60),('2-2　電力使用量入力シート'!$AJ$20))</f>
        <v>0</v>
      </c>
      <c r="AK99" s="374">
        <f>IF($A$31,('2-2　電力使用量入力シート'!$L$61),('2-2　電力使用量入力シート'!$AK$20))</f>
        <v>0</v>
      </c>
      <c r="AL99" s="374">
        <f>IF($A$31,('2-2　電力使用量入力シート'!$L$62),('2-2　電力使用量入力シート'!$AL$20))</f>
        <v>0</v>
      </c>
      <c r="AM99" s="374">
        <f>IF($A$31,('2-2　電力使用量入力シート'!$L$63),('2-2　電力使用量入力シート'!$AM$20))</f>
        <v>0</v>
      </c>
      <c r="AN99" s="374">
        <f>IF($A$31,('2-2　電力使用量入力シート'!$L$64),('2-2　電力使用量入力シート'!$AN$20))</f>
        <v>0</v>
      </c>
      <c r="AO99" s="374">
        <f>IF($A$31,('2-2　電力使用量入力シート'!$L$65),('2-2　電力使用量入力シート'!$AO$20))</f>
        <v>0</v>
      </c>
      <c r="AP99" s="374">
        <f>IF($A$31,('2-2　電力使用量入力シート'!$L$66),('2-2　電力使用量入力シート'!$AP$20))</f>
        <v>0</v>
      </c>
      <c r="AQ99" s="374">
        <f>IF($A$31,('2-2　電力使用量入力シート'!$L$67),('2-2　電力使用量入力シート'!$AQ$20))</f>
        <v>0</v>
      </c>
      <c r="AR99" s="374">
        <f>IF($A$31,('2-2　電力使用量入力シート'!$L$68),('2-2　電力使用量入力シート'!$AR$20))</f>
        <v>0</v>
      </c>
      <c r="AS99" s="374">
        <f>IF($A$31,('2-2　電力使用量入力シート'!$L$69),('2-2　電力使用量入力シート'!$AS$20))</f>
        <v>0</v>
      </c>
      <c r="AT99" s="374">
        <f>IF($A$31,('2-2　電力使用量入力シート'!$L$70),('2-2　電力使用量入力シート'!$AT$20))</f>
        <v>0</v>
      </c>
      <c r="AU99" s="374">
        <f>IF($A$31,('2-2　電力使用量入力シート'!$L$71),('2-2　電力使用量入力シート'!$AU$20))</f>
        <v>0</v>
      </c>
      <c r="AV99" s="374">
        <f>IF($A$31,('2-2　電力使用量入力シート'!$L$72),('2-2　電力使用量入力シート'!$AV$20))</f>
        <v>0</v>
      </c>
      <c r="AW99" s="374">
        <f>IF($A$31,('2-2　電力使用量入力シート'!$L$73),('2-2　電力使用量入力シート'!$AW$20))</f>
        <v>0</v>
      </c>
      <c r="AX99" s="374">
        <f>IF($A$31,('2-2　電力使用量入力シート'!$L$74),('2-2　電力使用量入力シート'!$AX$20))</f>
        <v>0</v>
      </c>
      <c r="AY99" s="375">
        <f>IF($A$31,('2-2　電力使用量入力シート'!$L$75),('2-2　電力使用量入力シート'!$AY$20))</f>
        <v>0</v>
      </c>
      <c r="AZ99" s="314"/>
    </row>
    <row r="100" spans="1:52" s="315" customFormat="1" ht="16.5" customHeight="1" x14ac:dyDescent="0.4">
      <c r="A100" s="554"/>
      <c r="B100" s="556" t="s">
        <v>407</v>
      </c>
      <c r="C100" s="557"/>
      <c r="D100" s="368" t="str">
        <f>IF(D$98="","0",(2*D99/$C$97/$X$118)^2*0.5)</f>
        <v>0</v>
      </c>
      <c r="E100" s="369" t="str">
        <f t="shared" ref="E100:AY100" si="60">IF(E$98="","0",(2*E99/$C$97/$X$118)^2*0.5)</f>
        <v>0</v>
      </c>
      <c r="F100" s="369" t="str">
        <f t="shared" si="60"/>
        <v>0</v>
      </c>
      <c r="G100" s="369" t="str">
        <f t="shared" si="60"/>
        <v>0</v>
      </c>
      <c r="H100" s="369" t="str">
        <f t="shared" si="60"/>
        <v>0</v>
      </c>
      <c r="I100" s="369" t="str">
        <f t="shared" si="60"/>
        <v>0</v>
      </c>
      <c r="J100" s="369" t="str">
        <f t="shared" si="60"/>
        <v>0</v>
      </c>
      <c r="K100" s="369" t="str">
        <f t="shared" si="60"/>
        <v>0</v>
      </c>
      <c r="L100" s="369" t="str">
        <f t="shared" si="60"/>
        <v>0</v>
      </c>
      <c r="M100" s="369" t="str">
        <f t="shared" si="60"/>
        <v>0</v>
      </c>
      <c r="N100" s="369" t="str">
        <f t="shared" si="60"/>
        <v>0</v>
      </c>
      <c r="O100" s="369" t="str">
        <f t="shared" si="60"/>
        <v>0</v>
      </c>
      <c r="P100" s="369" t="str">
        <f t="shared" si="60"/>
        <v>0</v>
      </c>
      <c r="Q100" s="369" t="str">
        <f t="shared" si="60"/>
        <v>0</v>
      </c>
      <c r="R100" s="369" t="str">
        <f t="shared" si="60"/>
        <v>0</v>
      </c>
      <c r="S100" s="369" t="str">
        <f t="shared" si="60"/>
        <v>0</v>
      </c>
      <c r="T100" s="369" t="str">
        <f t="shared" si="60"/>
        <v>0</v>
      </c>
      <c r="U100" s="369" t="str">
        <f t="shared" si="60"/>
        <v>0</v>
      </c>
      <c r="V100" s="369" t="str">
        <f t="shared" si="60"/>
        <v>0</v>
      </c>
      <c r="W100" s="369" t="str">
        <f t="shared" si="60"/>
        <v>0</v>
      </c>
      <c r="X100" s="369" t="str">
        <f t="shared" si="60"/>
        <v>0</v>
      </c>
      <c r="Y100" s="369" t="str">
        <f t="shared" si="60"/>
        <v>0</v>
      </c>
      <c r="Z100" s="369" t="str">
        <f t="shared" si="60"/>
        <v>0</v>
      </c>
      <c r="AA100" s="369" t="str">
        <f t="shared" si="60"/>
        <v>0</v>
      </c>
      <c r="AB100" s="369" t="str">
        <f t="shared" si="60"/>
        <v>0</v>
      </c>
      <c r="AC100" s="369" t="str">
        <f t="shared" si="60"/>
        <v>0</v>
      </c>
      <c r="AD100" s="369" t="str">
        <f t="shared" si="60"/>
        <v>0</v>
      </c>
      <c r="AE100" s="369" t="str">
        <f t="shared" si="60"/>
        <v>0</v>
      </c>
      <c r="AF100" s="369" t="str">
        <f t="shared" si="60"/>
        <v>0</v>
      </c>
      <c r="AG100" s="369" t="str">
        <f t="shared" si="60"/>
        <v>0</v>
      </c>
      <c r="AH100" s="369" t="str">
        <f t="shared" si="60"/>
        <v>0</v>
      </c>
      <c r="AI100" s="369" t="str">
        <f t="shared" si="60"/>
        <v>0</v>
      </c>
      <c r="AJ100" s="369" t="str">
        <f t="shared" si="60"/>
        <v>0</v>
      </c>
      <c r="AK100" s="369" t="str">
        <f t="shared" si="60"/>
        <v>0</v>
      </c>
      <c r="AL100" s="369" t="str">
        <f t="shared" si="60"/>
        <v>0</v>
      </c>
      <c r="AM100" s="369" t="str">
        <f t="shared" si="60"/>
        <v>0</v>
      </c>
      <c r="AN100" s="369" t="str">
        <f t="shared" si="60"/>
        <v>0</v>
      </c>
      <c r="AO100" s="369" t="str">
        <f t="shared" si="60"/>
        <v>0</v>
      </c>
      <c r="AP100" s="369" t="str">
        <f t="shared" si="60"/>
        <v>0</v>
      </c>
      <c r="AQ100" s="369" t="str">
        <f t="shared" si="60"/>
        <v>0</v>
      </c>
      <c r="AR100" s="369" t="str">
        <f t="shared" si="60"/>
        <v>0</v>
      </c>
      <c r="AS100" s="369" t="str">
        <f t="shared" si="60"/>
        <v>0</v>
      </c>
      <c r="AT100" s="369" t="str">
        <f t="shared" si="60"/>
        <v>0</v>
      </c>
      <c r="AU100" s="369" t="str">
        <f t="shared" si="60"/>
        <v>0</v>
      </c>
      <c r="AV100" s="369" t="str">
        <f t="shared" si="60"/>
        <v>0</v>
      </c>
      <c r="AW100" s="369" t="str">
        <f t="shared" si="60"/>
        <v>0</v>
      </c>
      <c r="AX100" s="369" t="str">
        <f t="shared" si="60"/>
        <v>0</v>
      </c>
      <c r="AY100" s="369" t="str">
        <f t="shared" si="60"/>
        <v>0</v>
      </c>
      <c r="AZ100" s="314"/>
    </row>
    <row r="101" spans="1:52" s="315" customFormat="1" ht="16.5" customHeight="1" thickBot="1" x14ac:dyDescent="0.45">
      <c r="A101" s="555"/>
      <c r="B101" s="558" t="s">
        <v>408</v>
      </c>
      <c r="C101" s="559"/>
      <c r="D101" s="370" t="e">
        <f>IF(D$98="△","0",(2*D99/$C$97/$X$118)^2*0.5)</f>
        <v>#DIV/0!</v>
      </c>
      <c r="E101" s="371" t="e">
        <f t="shared" ref="E101:AY101" si="61">IF(E$98="△","0",(2*E99/$C$97/$X$118)^2*0.5)</f>
        <v>#DIV/0!</v>
      </c>
      <c r="F101" s="371" t="e">
        <f t="shared" si="61"/>
        <v>#DIV/0!</v>
      </c>
      <c r="G101" s="371" t="e">
        <f t="shared" si="61"/>
        <v>#DIV/0!</v>
      </c>
      <c r="H101" s="371" t="e">
        <f t="shared" si="61"/>
        <v>#DIV/0!</v>
      </c>
      <c r="I101" s="371" t="e">
        <f t="shared" si="61"/>
        <v>#DIV/0!</v>
      </c>
      <c r="J101" s="371" t="e">
        <f t="shared" si="61"/>
        <v>#DIV/0!</v>
      </c>
      <c r="K101" s="371" t="e">
        <f t="shared" si="61"/>
        <v>#DIV/0!</v>
      </c>
      <c r="L101" s="371" t="e">
        <f t="shared" si="61"/>
        <v>#DIV/0!</v>
      </c>
      <c r="M101" s="371" t="e">
        <f t="shared" si="61"/>
        <v>#DIV/0!</v>
      </c>
      <c r="N101" s="371" t="e">
        <f t="shared" si="61"/>
        <v>#DIV/0!</v>
      </c>
      <c r="O101" s="371" t="e">
        <f t="shared" si="61"/>
        <v>#DIV/0!</v>
      </c>
      <c r="P101" s="371" t="e">
        <f t="shared" si="61"/>
        <v>#DIV/0!</v>
      </c>
      <c r="Q101" s="371" t="e">
        <f t="shared" si="61"/>
        <v>#DIV/0!</v>
      </c>
      <c r="R101" s="371" t="e">
        <f t="shared" si="61"/>
        <v>#DIV/0!</v>
      </c>
      <c r="S101" s="371" t="e">
        <f t="shared" si="61"/>
        <v>#DIV/0!</v>
      </c>
      <c r="T101" s="371" t="e">
        <f t="shared" si="61"/>
        <v>#DIV/0!</v>
      </c>
      <c r="U101" s="371" t="e">
        <f t="shared" si="61"/>
        <v>#DIV/0!</v>
      </c>
      <c r="V101" s="371" t="e">
        <f t="shared" si="61"/>
        <v>#DIV/0!</v>
      </c>
      <c r="W101" s="371" t="e">
        <f t="shared" si="61"/>
        <v>#DIV/0!</v>
      </c>
      <c r="X101" s="371" t="e">
        <f t="shared" si="61"/>
        <v>#DIV/0!</v>
      </c>
      <c r="Y101" s="371" t="e">
        <f t="shared" si="61"/>
        <v>#DIV/0!</v>
      </c>
      <c r="Z101" s="371" t="e">
        <f t="shared" si="61"/>
        <v>#DIV/0!</v>
      </c>
      <c r="AA101" s="371" t="e">
        <f t="shared" si="61"/>
        <v>#DIV/0!</v>
      </c>
      <c r="AB101" s="371" t="e">
        <f t="shared" si="61"/>
        <v>#DIV/0!</v>
      </c>
      <c r="AC101" s="371" t="e">
        <f t="shared" si="61"/>
        <v>#DIV/0!</v>
      </c>
      <c r="AD101" s="371" t="e">
        <f t="shared" si="61"/>
        <v>#DIV/0!</v>
      </c>
      <c r="AE101" s="371" t="e">
        <f t="shared" si="61"/>
        <v>#DIV/0!</v>
      </c>
      <c r="AF101" s="371" t="e">
        <f t="shared" si="61"/>
        <v>#DIV/0!</v>
      </c>
      <c r="AG101" s="371" t="e">
        <f t="shared" si="61"/>
        <v>#DIV/0!</v>
      </c>
      <c r="AH101" s="371" t="e">
        <f t="shared" si="61"/>
        <v>#DIV/0!</v>
      </c>
      <c r="AI101" s="371" t="e">
        <f t="shared" si="61"/>
        <v>#DIV/0!</v>
      </c>
      <c r="AJ101" s="371" t="e">
        <f t="shared" si="61"/>
        <v>#DIV/0!</v>
      </c>
      <c r="AK101" s="371" t="e">
        <f t="shared" si="61"/>
        <v>#DIV/0!</v>
      </c>
      <c r="AL101" s="371" t="e">
        <f t="shared" si="61"/>
        <v>#DIV/0!</v>
      </c>
      <c r="AM101" s="371" t="e">
        <f t="shared" si="61"/>
        <v>#DIV/0!</v>
      </c>
      <c r="AN101" s="371" t="e">
        <f t="shared" si="61"/>
        <v>#DIV/0!</v>
      </c>
      <c r="AO101" s="371" t="e">
        <f t="shared" si="61"/>
        <v>#DIV/0!</v>
      </c>
      <c r="AP101" s="371" t="e">
        <f t="shared" si="61"/>
        <v>#DIV/0!</v>
      </c>
      <c r="AQ101" s="371" t="e">
        <f t="shared" si="61"/>
        <v>#DIV/0!</v>
      </c>
      <c r="AR101" s="371" t="e">
        <f t="shared" si="61"/>
        <v>#DIV/0!</v>
      </c>
      <c r="AS101" s="371" t="e">
        <f t="shared" si="61"/>
        <v>#DIV/0!</v>
      </c>
      <c r="AT101" s="371" t="e">
        <f t="shared" si="61"/>
        <v>#DIV/0!</v>
      </c>
      <c r="AU101" s="371" t="e">
        <f t="shared" si="61"/>
        <v>#DIV/0!</v>
      </c>
      <c r="AV101" s="371" t="e">
        <f t="shared" si="61"/>
        <v>#DIV/0!</v>
      </c>
      <c r="AW101" s="371" t="e">
        <f t="shared" si="61"/>
        <v>#DIV/0!</v>
      </c>
      <c r="AX101" s="371" t="e">
        <f t="shared" si="61"/>
        <v>#DIV/0!</v>
      </c>
      <c r="AY101" s="371" t="e">
        <f t="shared" si="61"/>
        <v>#DIV/0!</v>
      </c>
      <c r="AZ101" s="314"/>
    </row>
    <row r="102" spans="1:52" s="311" customFormat="1" ht="16.5" customHeight="1" x14ac:dyDescent="0.4">
      <c r="A102" s="553" t="s">
        <v>348</v>
      </c>
      <c r="B102" s="307" t="s">
        <v>132</v>
      </c>
      <c r="C102" s="327" t="s">
        <v>133</v>
      </c>
      <c r="D102" s="346">
        <v>0</v>
      </c>
      <c r="E102" s="309">
        <v>0.5</v>
      </c>
      <c r="F102" s="309">
        <v>1</v>
      </c>
      <c r="G102" s="309">
        <v>1.5</v>
      </c>
      <c r="H102" s="309">
        <v>2</v>
      </c>
      <c r="I102" s="309">
        <v>2.5</v>
      </c>
      <c r="J102" s="309">
        <v>3</v>
      </c>
      <c r="K102" s="309">
        <v>3.5</v>
      </c>
      <c r="L102" s="309">
        <v>4</v>
      </c>
      <c r="M102" s="309">
        <v>4.5</v>
      </c>
      <c r="N102" s="309">
        <v>5</v>
      </c>
      <c r="O102" s="309">
        <v>5.5</v>
      </c>
      <c r="P102" s="309">
        <v>6</v>
      </c>
      <c r="Q102" s="309">
        <v>6.5</v>
      </c>
      <c r="R102" s="309">
        <v>7</v>
      </c>
      <c r="S102" s="309">
        <v>7.5</v>
      </c>
      <c r="T102" s="309">
        <v>8</v>
      </c>
      <c r="U102" s="309">
        <v>8.5</v>
      </c>
      <c r="V102" s="309">
        <v>9</v>
      </c>
      <c r="W102" s="309">
        <v>9.5</v>
      </c>
      <c r="X102" s="309">
        <v>10</v>
      </c>
      <c r="Y102" s="309">
        <v>10.5</v>
      </c>
      <c r="Z102" s="309">
        <v>11</v>
      </c>
      <c r="AA102" s="309">
        <v>11.5</v>
      </c>
      <c r="AB102" s="309">
        <v>12</v>
      </c>
      <c r="AC102" s="309">
        <v>12.5</v>
      </c>
      <c r="AD102" s="309">
        <v>13</v>
      </c>
      <c r="AE102" s="309">
        <v>13.5</v>
      </c>
      <c r="AF102" s="309">
        <v>14</v>
      </c>
      <c r="AG102" s="309">
        <v>14.5</v>
      </c>
      <c r="AH102" s="309">
        <v>15</v>
      </c>
      <c r="AI102" s="309">
        <v>15.5</v>
      </c>
      <c r="AJ102" s="309">
        <v>16</v>
      </c>
      <c r="AK102" s="309">
        <v>16.5</v>
      </c>
      <c r="AL102" s="309">
        <v>17</v>
      </c>
      <c r="AM102" s="309">
        <v>17.5</v>
      </c>
      <c r="AN102" s="309">
        <v>18</v>
      </c>
      <c r="AO102" s="309">
        <v>18.5</v>
      </c>
      <c r="AP102" s="309">
        <v>19</v>
      </c>
      <c r="AQ102" s="309">
        <v>19.5</v>
      </c>
      <c r="AR102" s="309">
        <v>20</v>
      </c>
      <c r="AS102" s="309">
        <v>20.5</v>
      </c>
      <c r="AT102" s="309">
        <v>21</v>
      </c>
      <c r="AU102" s="309">
        <v>21.5</v>
      </c>
      <c r="AV102" s="309">
        <v>22</v>
      </c>
      <c r="AW102" s="309">
        <v>22.5</v>
      </c>
      <c r="AX102" s="309">
        <v>23</v>
      </c>
      <c r="AY102" s="310">
        <v>23.5</v>
      </c>
      <c r="AZ102" s="318"/>
    </row>
    <row r="103" spans="1:52" s="315" customFormat="1" ht="16.5" customHeight="1" thickBot="1" x14ac:dyDescent="0.45">
      <c r="A103" s="554"/>
      <c r="B103" s="347">
        <f>$C$27</f>
        <v>0</v>
      </c>
      <c r="C103" s="348">
        <f>$D$27</f>
        <v>0</v>
      </c>
      <c r="D103" s="364" t="str">
        <f t="shared" ref="D103:AY103" si="62">IF(D102&lt;$C$103,"△",IF(D102&gt;$B$103-0.5,"△",""))</f>
        <v>△</v>
      </c>
      <c r="E103" s="362" t="str">
        <f t="shared" si="62"/>
        <v>△</v>
      </c>
      <c r="F103" s="362" t="str">
        <f t="shared" si="62"/>
        <v>△</v>
      </c>
      <c r="G103" s="362" t="str">
        <f t="shared" si="62"/>
        <v>△</v>
      </c>
      <c r="H103" s="362" t="str">
        <f t="shared" si="62"/>
        <v>△</v>
      </c>
      <c r="I103" s="362" t="str">
        <f t="shared" si="62"/>
        <v>△</v>
      </c>
      <c r="J103" s="362" t="str">
        <f t="shared" si="62"/>
        <v>△</v>
      </c>
      <c r="K103" s="362" t="str">
        <f t="shared" si="62"/>
        <v>△</v>
      </c>
      <c r="L103" s="362" t="str">
        <f t="shared" si="62"/>
        <v>△</v>
      </c>
      <c r="M103" s="362" t="str">
        <f t="shared" si="62"/>
        <v>△</v>
      </c>
      <c r="N103" s="362" t="str">
        <f t="shared" si="62"/>
        <v>△</v>
      </c>
      <c r="O103" s="362" t="str">
        <f t="shared" si="62"/>
        <v>△</v>
      </c>
      <c r="P103" s="362" t="str">
        <f t="shared" si="62"/>
        <v>△</v>
      </c>
      <c r="Q103" s="362" t="str">
        <f t="shared" si="62"/>
        <v>△</v>
      </c>
      <c r="R103" s="362" t="str">
        <f t="shared" si="62"/>
        <v>△</v>
      </c>
      <c r="S103" s="362" t="str">
        <f t="shared" si="62"/>
        <v>△</v>
      </c>
      <c r="T103" s="362" t="str">
        <f t="shared" si="62"/>
        <v>△</v>
      </c>
      <c r="U103" s="362" t="str">
        <f t="shared" si="62"/>
        <v>△</v>
      </c>
      <c r="V103" s="362" t="str">
        <f t="shared" si="62"/>
        <v>△</v>
      </c>
      <c r="W103" s="362" t="str">
        <f t="shared" si="62"/>
        <v>△</v>
      </c>
      <c r="X103" s="362" t="str">
        <f t="shared" si="62"/>
        <v>△</v>
      </c>
      <c r="Y103" s="362" t="str">
        <f t="shared" si="62"/>
        <v>△</v>
      </c>
      <c r="Z103" s="362" t="str">
        <f t="shared" si="62"/>
        <v>△</v>
      </c>
      <c r="AA103" s="362" t="str">
        <f t="shared" si="62"/>
        <v>△</v>
      </c>
      <c r="AB103" s="362" t="str">
        <f t="shared" si="62"/>
        <v>△</v>
      </c>
      <c r="AC103" s="362" t="str">
        <f t="shared" si="62"/>
        <v>△</v>
      </c>
      <c r="AD103" s="362" t="str">
        <f t="shared" si="62"/>
        <v>△</v>
      </c>
      <c r="AE103" s="362" t="str">
        <f t="shared" si="62"/>
        <v>△</v>
      </c>
      <c r="AF103" s="362" t="str">
        <f t="shared" si="62"/>
        <v>△</v>
      </c>
      <c r="AG103" s="362" t="str">
        <f t="shared" si="62"/>
        <v>△</v>
      </c>
      <c r="AH103" s="362" t="str">
        <f t="shared" si="62"/>
        <v>△</v>
      </c>
      <c r="AI103" s="362" t="str">
        <f t="shared" si="62"/>
        <v>△</v>
      </c>
      <c r="AJ103" s="362" t="str">
        <f t="shared" si="62"/>
        <v>△</v>
      </c>
      <c r="AK103" s="362" t="str">
        <f t="shared" si="62"/>
        <v>△</v>
      </c>
      <c r="AL103" s="362" t="str">
        <f t="shared" si="62"/>
        <v>△</v>
      </c>
      <c r="AM103" s="362" t="str">
        <f t="shared" si="62"/>
        <v>△</v>
      </c>
      <c r="AN103" s="362" t="str">
        <f t="shared" si="62"/>
        <v>△</v>
      </c>
      <c r="AO103" s="362" t="str">
        <f t="shared" si="62"/>
        <v>△</v>
      </c>
      <c r="AP103" s="362" t="str">
        <f t="shared" si="62"/>
        <v>△</v>
      </c>
      <c r="AQ103" s="362" t="str">
        <f t="shared" si="62"/>
        <v>△</v>
      </c>
      <c r="AR103" s="362" t="str">
        <f t="shared" si="62"/>
        <v>△</v>
      </c>
      <c r="AS103" s="362" t="str">
        <f t="shared" si="62"/>
        <v>△</v>
      </c>
      <c r="AT103" s="362" t="str">
        <f t="shared" si="62"/>
        <v>△</v>
      </c>
      <c r="AU103" s="362" t="str">
        <f t="shared" si="62"/>
        <v>△</v>
      </c>
      <c r="AV103" s="362" t="str">
        <f t="shared" si="62"/>
        <v>△</v>
      </c>
      <c r="AW103" s="362" t="str">
        <f t="shared" si="62"/>
        <v>△</v>
      </c>
      <c r="AX103" s="362" t="str">
        <f t="shared" si="62"/>
        <v>△</v>
      </c>
      <c r="AY103" s="363" t="str">
        <f t="shared" si="62"/>
        <v>△</v>
      </c>
      <c r="AZ103" s="314"/>
    </row>
    <row r="104" spans="1:52" s="315" customFormat="1" ht="16.5" customHeight="1" thickBot="1" x14ac:dyDescent="0.45">
      <c r="A104" s="554"/>
      <c r="B104" s="316" t="s">
        <v>388</v>
      </c>
      <c r="C104" s="317">
        <f>$Y$6</f>
        <v>0</v>
      </c>
      <c r="D104" s="362" t="str">
        <f t="shared" ref="D104:AY104" si="63">IF(AND(D102&gt;=$B$103,D102&lt;=$C$103-0.5),"△","")</f>
        <v/>
      </c>
      <c r="E104" s="362" t="str">
        <f t="shared" si="63"/>
        <v/>
      </c>
      <c r="F104" s="362" t="str">
        <f t="shared" si="63"/>
        <v/>
      </c>
      <c r="G104" s="362" t="str">
        <f t="shared" si="63"/>
        <v/>
      </c>
      <c r="H104" s="362" t="str">
        <f t="shared" si="63"/>
        <v/>
      </c>
      <c r="I104" s="362" t="str">
        <f t="shared" si="63"/>
        <v/>
      </c>
      <c r="J104" s="362" t="str">
        <f t="shared" si="63"/>
        <v/>
      </c>
      <c r="K104" s="362" t="str">
        <f t="shared" si="63"/>
        <v/>
      </c>
      <c r="L104" s="362" t="str">
        <f t="shared" si="63"/>
        <v/>
      </c>
      <c r="M104" s="362" t="str">
        <f t="shared" si="63"/>
        <v/>
      </c>
      <c r="N104" s="362" t="str">
        <f t="shared" si="63"/>
        <v/>
      </c>
      <c r="O104" s="362" t="str">
        <f t="shared" si="63"/>
        <v/>
      </c>
      <c r="P104" s="362" t="str">
        <f t="shared" si="63"/>
        <v/>
      </c>
      <c r="Q104" s="362" t="str">
        <f t="shared" si="63"/>
        <v/>
      </c>
      <c r="R104" s="362" t="str">
        <f t="shared" si="63"/>
        <v/>
      </c>
      <c r="S104" s="362" t="str">
        <f t="shared" si="63"/>
        <v/>
      </c>
      <c r="T104" s="362" t="str">
        <f t="shared" si="63"/>
        <v/>
      </c>
      <c r="U104" s="362" t="str">
        <f t="shared" si="63"/>
        <v/>
      </c>
      <c r="V104" s="362" t="str">
        <f t="shared" si="63"/>
        <v/>
      </c>
      <c r="W104" s="362" t="str">
        <f t="shared" si="63"/>
        <v/>
      </c>
      <c r="X104" s="362" t="str">
        <f t="shared" si="63"/>
        <v/>
      </c>
      <c r="Y104" s="362" t="str">
        <f t="shared" si="63"/>
        <v/>
      </c>
      <c r="Z104" s="362" t="str">
        <f t="shared" si="63"/>
        <v/>
      </c>
      <c r="AA104" s="362" t="str">
        <f t="shared" si="63"/>
        <v/>
      </c>
      <c r="AB104" s="362" t="str">
        <f t="shared" si="63"/>
        <v/>
      </c>
      <c r="AC104" s="362" t="str">
        <f t="shared" si="63"/>
        <v/>
      </c>
      <c r="AD104" s="362" t="str">
        <f t="shared" si="63"/>
        <v/>
      </c>
      <c r="AE104" s="362" t="str">
        <f t="shared" si="63"/>
        <v/>
      </c>
      <c r="AF104" s="362" t="str">
        <f t="shared" si="63"/>
        <v/>
      </c>
      <c r="AG104" s="362" t="str">
        <f t="shared" si="63"/>
        <v/>
      </c>
      <c r="AH104" s="362" t="str">
        <f t="shared" si="63"/>
        <v/>
      </c>
      <c r="AI104" s="362" t="str">
        <f t="shared" si="63"/>
        <v/>
      </c>
      <c r="AJ104" s="362" t="str">
        <f t="shared" si="63"/>
        <v/>
      </c>
      <c r="AK104" s="362" t="str">
        <f t="shared" si="63"/>
        <v/>
      </c>
      <c r="AL104" s="362" t="str">
        <f t="shared" si="63"/>
        <v/>
      </c>
      <c r="AM104" s="362" t="str">
        <f t="shared" si="63"/>
        <v/>
      </c>
      <c r="AN104" s="362" t="str">
        <f t="shared" si="63"/>
        <v/>
      </c>
      <c r="AO104" s="362" t="str">
        <f t="shared" si="63"/>
        <v/>
      </c>
      <c r="AP104" s="362" t="str">
        <f t="shared" si="63"/>
        <v/>
      </c>
      <c r="AQ104" s="362" t="str">
        <f t="shared" si="63"/>
        <v/>
      </c>
      <c r="AR104" s="362" t="str">
        <f t="shared" si="63"/>
        <v/>
      </c>
      <c r="AS104" s="362" t="str">
        <f t="shared" si="63"/>
        <v/>
      </c>
      <c r="AT104" s="362" t="str">
        <f t="shared" si="63"/>
        <v/>
      </c>
      <c r="AU104" s="362" t="str">
        <f t="shared" si="63"/>
        <v/>
      </c>
      <c r="AV104" s="362" t="str">
        <f t="shared" si="63"/>
        <v/>
      </c>
      <c r="AW104" s="362" t="str">
        <f t="shared" si="63"/>
        <v/>
      </c>
      <c r="AX104" s="362" t="str">
        <f t="shared" si="63"/>
        <v/>
      </c>
      <c r="AY104" s="363" t="str">
        <f t="shared" si="63"/>
        <v/>
      </c>
      <c r="AZ104" s="314"/>
    </row>
    <row r="105" spans="1:52" s="315" customFormat="1" ht="16.5" customHeight="1" x14ac:dyDescent="0.4">
      <c r="A105" s="554"/>
      <c r="B105" s="560" t="s">
        <v>439</v>
      </c>
      <c r="C105" s="561"/>
      <c r="D105" s="364" t="str">
        <f t="shared" ref="D105:AY105" si="64">IF($B$103&gt;$C$103,D103,D104)</f>
        <v/>
      </c>
      <c r="E105" s="362" t="str">
        <f t="shared" si="64"/>
        <v/>
      </c>
      <c r="F105" s="362" t="str">
        <f t="shared" si="64"/>
        <v/>
      </c>
      <c r="G105" s="362" t="str">
        <f t="shared" si="64"/>
        <v/>
      </c>
      <c r="H105" s="362" t="str">
        <f t="shared" si="64"/>
        <v/>
      </c>
      <c r="I105" s="362" t="str">
        <f t="shared" si="64"/>
        <v/>
      </c>
      <c r="J105" s="362" t="str">
        <f t="shared" si="64"/>
        <v/>
      </c>
      <c r="K105" s="362" t="str">
        <f t="shared" si="64"/>
        <v/>
      </c>
      <c r="L105" s="362" t="str">
        <f t="shared" si="64"/>
        <v/>
      </c>
      <c r="M105" s="362" t="str">
        <f t="shared" si="64"/>
        <v/>
      </c>
      <c r="N105" s="362" t="str">
        <f t="shared" si="64"/>
        <v/>
      </c>
      <c r="O105" s="362" t="str">
        <f t="shared" si="64"/>
        <v/>
      </c>
      <c r="P105" s="362" t="str">
        <f t="shared" si="64"/>
        <v/>
      </c>
      <c r="Q105" s="362" t="str">
        <f t="shared" si="64"/>
        <v/>
      </c>
      <c r="R105" s="362" t="str">
        <f t="shared" si="64"/>
        <v/>
      </c>
      <c r="S105" s="362" t="str">
        <f t="shared" si="64"/>
        <v/>
      </c>
      <c r="T105" s="362" t="str">
        <f t="shared" si="64"/>
        <v/>
      </c>
      <c r="U105" s="362" t="str">
        <f t="shared" si="64"/>
        <v/>
      </c>
      <c r="V105" s="362" t="str">
        <f t="shared" si="64"/>
        <v/>
      </c>
      <c r="W105" s="362" t="str">
        <f t="shared" si="64"/>
        <v/>
      </c>
      <c r="X105" s="362" t="str">
        <f t="shared" si="64"/>
        <v/>
      </c>
      <c r="Y105" s="362" t="str">
        <f t="shared" si="64"/>
        <v/>
      </c>
      <c r="Z105" s="362" t="str">
        <f t="shared" si="64"/>
        <v/>
      </c>
      <c r="AA105" s="362" t="str">
        <f t="shared" si="64"/>
        <v/>
      </c>
      <c r="AB105" s="362" t="str">
        <f t="shared" si="64"/>
        <v/>
      </c>
      <c r="AC105" s="362" t="str">
        <f t="shared" si="64"/>
        <v/>
      </c>
      <c r="AD105" s="362" t="str">
        <f t="shared" si="64"/>
        <v/>
      </c>
      <c r="AE105" s="362" t="str">
        <f t="shared" si="64"/>
        <v/>
      </c>
      <c r="AF105" s="362" t="str">
        <f t="shared" si="64"/>
        <v/>
      </c>
      <c r="AG105" s="362" t="str">
        <f t="shared" si="64"/>
        <v/>
      </c>
      <c r="AH105" s="362" t="str">
        <f t="shared" si="64"/>
        <v/>
      </c>
      <c r="AI105" s="362" t="str">
        <f t="shared" si="64"/>
        <v/>
      </c>
      <c r="AJ105" s="362" t="str">
        <f t="shared" si="64"/>
        <v/>
      </c>
      <c r="AK105" s="362" t="str">
        <f t="shared" si="64"/>
        <v/>
      </c>
      <c r="AL105" s="362" t="str">
        <f t="shared" si="64"/>
        <v/>
      </c>
      <c r="AM105" s="362" t="str">
        <f t="shared" si="64"/>
        <v/>
      </c>
      <c r="AN105" s="362" t="str">
        <f t="shared" si="64"/>
        <v/>
      </c>
      <c r="AO105" s="362" t="str">
        <f t="shared" si="64"/>
        <v/>
      </c>
      <c r="AP105" s="362" t="str">
        <f t="shared" si="64"/>
        <v/>
      </c>
      <c r="AQ105" s="362" t="str">
        <f t="shared" si="64"/>
        <v/>
      </c>
      <c r="AR105" s="362" t="str">
        <f t="shared" si="64"/>
        <v/>
      </c>
      <c r="AS105" s="362" t="str">
        <f t="shared" si="64"/>
        <v/>
      </c>
      <c r="AT105" s="362" t="str">
        <f t="shared" si="64"/>
        <v/>
      </c>
      <c r="AU105" s="362" t="str">
        <f t="shared" si="64"/>
        <v/>
      </c>
      <c r="AV105" s="362" t="str">
        <f t="shared" si="64"/>
        <v/>
      </c>
      <c r="AW105" s="362" t="str">
        <f t="shared" si="64"/>
        <v/>
      </c>
      <c r="AX105" s="362" t="str">
        <f t="shared" si="64"/>
        <v/>
      </c>
      <c r="AY105" s="363" t="str">
        <f t="shared" si="64"/>
        <v/>
      </c>
      <c r="AZ105" s="314"/>
    </row>
    <row r="106" spans="1:52" s="315" customFormat="1" ht="16.5" customHeight="1" x14ac:dyDescent="0.4">
      <c r="A106" s="554"/>
      <c r="B106" s="556" t="s">
        <v>438</v>
      </c>
      <c r="C106" s="557"/>
      <c r="D106" s="373">
        <f>IF($A$31,('2-2　電力使用量入力シート'!$M$28),('2-2　電力使用量入力シート'!$D$21))</f>
        <v>0</v>
      </c>
      <c r="E106" s="374">
        <f>IF($A$31,('2-2　電力使用量入力シート'!$M$29),('2-2　電力使用量入力シート'!$E$21))</f>
        <v>0</v>
      </c>
      <c r="F106" s="374">
        <f>IF($A$31,('2-2　電力使用量入力シート'!$M$30),('2-2　電力使用量入力シート'!$F$21))</f>
        <v>0</v>
      </c>
      <c r="G106" s="374">
        <f>IF($A$31,('2-2　電力使用量入力シート'!$M$31),('2-2　電力使用量入力シート'!$G$21))</f>
        <v>0</v>
      </c>
      <c r="H106" s="374">
        <f>IF($A$31,('2-2　電力使用量入力シート'!$M$32),('2-2　電力使用量入力シート'!$H$21))</f>
        <v>0</v>
      </c>
      <c r="I106" s="374">
        <f>IF($A$31,('2-2　電力使用量入力シート'!$M$33),('2-2　電力使用量入力シート'!$I$21))</f>
        <v>0</v>
      </c>
      <c r="J106" s="374">
        <f>IF($A$31,('2-2　電力使用量入力シート'!$M$34),('2-2　電力使用量入力シート'!$J$21))</f>
        <v>0</v>
      </c>
      <c r="K106" s="374">
        <f>IF($A$31,('2-2　電力使用量入力シート'!$M$35),('2-2　電力使用量入力シート'!$K$21))</f>
        <v>0</v>
      </c>
      <c r="L106" s="374">
        <f>IF($A$31,('2-2　電力使用量入力シート'!$M$36),('2-2　電力使用量入力シート'!$L$21))</f>
        <v>0</v>
      </c>
      <c r="M106" s="374">
        <f>IF($A$31,('2-2　電力使用量入力シート'!$M$37),('2-2　電力使用量入力シート'!$M$21))</f>
        <v>0</v>
      </c>
      <c r="N106" s="374">
        <f>IF($A$31,('2-2　電力使用量入力シート'!$M$38),('2-2　電力使用量入力シート'!$N$21))</f>
        <v>0</v>
      </c>
      <c r="O106" s="374">
        <f>IF($A$31,('2-2　電力使用量入力シート'!$M$39),('2-2　電力使用量入力シート'!$O$21))</f>
        <v>0</v>
      </c>
      <c r="P106" s="374">
        <f>IF($A$31,('2-2　電力使用量入力シート'!$M$40),('2-2　電力使用量入力シート'!$P$21))</f>
        <v>0</v>
      </c>
      <c r="Q106" s="374">
        <f>IF($A$31,('2-2　電力使用量入力シート'!$M$41),('2-2　電力使用量入力シート'!$Q$21))</f>
        <v>0</v>
      </c>
      <c r="R106" s="374">
        <f>IF($A$31,('2-2　電力使用量入力シート'!$M$42),('2-2　電力使用量入力シート'!$R$21))</f>
        <v>0</v>
      </c>
      <c r="S106" s="374">
        <f>IF($A$31,('2-2　電力使用量入力シート'!$M$43),('2-2　電力使用量入力シート'!$S$21))</f>
        <v>0</v>
      </c>
      <c r="T106" s="374">
        <f>IF($A$31,('2-2　電力使用量入力シート'!$M$44),('2-2　電力使用量入力シート'!$T$21))</f>
        <v>0</v>
      </c>
      <c r="U106" s="374">
        <f>IF($A$31,('2-2　電力使用量入力シート'!$M$45),('2-2　電力使用量入力シート'!$U$21))</f>
        <v>0</v>
      </c>
      <c r="V106" s="374">
        <f>IF($A$31,('2-2　電力使用量入力シート'!$M$46),('2-2　電力使用量入力シート'!$V$21))</f>
        <v>0</v>
      </c>
      <c r="W106" s="374">
        <f>IF($A$31,('2-2　電力使用量入力シート'!$M$47),('2-2　電力使用量入力シート'!$W$21))</f>
        <v>0</v>
      </c>
      <c r="X106" s="374">
        <f>IF($A$31,('2-2　電力使用量入力シート'!$M$48),('2-2　電力使用量入力シート'!$X$21))</f>
        <v>0</v>
      </c>
      <c r="Y106" s="374">
        <f>IF($A$31,('2-2　電力使用量入力シート'!$M$49),('2-2　電力使用量入力シート'!$Y$21))</f>
        <v>0</v>
      </c>
      <c r="Z106" s="374">
        <f>IF($A$31,('2-2　電力使用量入力シート'!$M$50),('2-2　電力使用量入力シート'!$Z$21))</f>
        <v>0</v>
      </c>
      <c r="AA106" s="374">
        <f>IF($A$31,('2-2　電力使用量入力シート'!$M$51),('2-2　電力使用量入力シート'!$AA$21))</f>
        <v>0</v>
      </c>
      <c r="AB106" s="374">
        <f>IF($A$31,('2-2　電力使用量入力シート'!$M$52),('2-2　電力使用量入力シート'!$AB$21))</f>
        <v>0</v>
      </c>
      <c r="AC106" s="374">
        <f>IF($A$31,('2-2　電力使用量入力シート'!$M$53),('2-2　電力使用量入力シート'!$AC$21))</f>
        <v>0</v>
      </c>
      <c r="AD106" s="374">
        <f>IF($A$31,('2-2　電力使用量入力シート'!$M$54),('2-2　電力使用量入力シート'!$AD$21))</f>
        <v>0</v>
      </c>
      <c r="AE106" s="374">
        <f>IF($A$31,('2-2　電力使用量入力シート'!$M$55),('2-2　電力使用量入力シート'!$AE$21))</f>
        <v>0</v>
      </c>
      <c r="AF106" s="374">
        <f>IF($A$31,('2-2　電力使用量入力シート'!$M$56),('2-2　電力使用量入力シート'!$AF$21))</f>
        <v>0</v>
      </c>
      <c r="AG106" s="374">
        <f>IF($A$31,('2-2　電力使用量入力シート'!$M$57),('2-2　電力使用量入力シート'!$AG$21))</f>
        <v>0</v>
      </c>
      <c r="AH106" s="374">
        <f>IF($A$31,('2-2　電力使用量入力シート'!$M$58),('2-2　電力使用量入力シート'!$AH$21))</f>
        <v>0</v>
      </c>
      <c r="AI106" s="374">
        <f>IF($A$31,('2-2　電力使用量入力シート'!$M$59),('2-2　電力使用量入力シート'!$AI$21))</f>
        <v>0</v>
      </c>
      <c r="AJ106" s="374">
        <f>IF($A$31,('2-2　電力使用量入力シート'!$M$60),('2-2　電力使用量入力シート'!$AJ$21))</f>
        <v>0</v>
      </c>
      <c r="AK106" s="374">
        <f>IF($A$31,('2-2　電力使用量入力シート'!$M$61),('2-2　電力使用量入力シート'!$AK$21))</f>
        <v>0</v>
      </c>
      <c r="AL106" s="374">
        <f>IF($A$31,('2-2　電力使用量入力シート'!$M$62),('2-2　電力使用量入力シート'!$AL$21))</f>
        <v>0</v>
      </c>
      <c r="AM106" s="374">
        <f>IF($A$31,('2-2　電力使用量入力シート'!$M$63),('2-2　電力使用量入力シート'!$AM$21))</f>
        <v>0</v>
      </c>
      <c r="AN106" s="374">
        <f>IF($A$31,('2-2　電力使用量入力シート'!$M$64),('2-2　電力使用量入力シート'!$AN$21))</f>
        <v>0</v>
      </c>
      <c r="AO106" s="374">
        <f>IF($A$31,('2-2　電力使用量入力シート'!$M$65),('2-2　電力使用量入力シート'!$AO$21))</f>
        <v>0</v>
      </c>
      <c r="AP106" s="374">
        <f>IF($A$31,('2-2　電力使用量入力シート'!$M$66),('2-2　電力使用量入力シート'!$AP$21))</f>
        <v>0</v>
      </c>
      <c r="AQ106" s="374">
        <f>IF($A$31,('2-2　電力使用量入力シート'!$M$67),('2-2　電力使用量入力シート'!$AQ$21))</f>
        <v>0</v>
      </c>
      <c r="AR106" s="374">
        <f>IF($A$31,('2-2　電力使用量入力シート'!$M$68),('2-2　電力使用量入力シート'!$AR$21))</f>
        <v>0</v>
      </c>
      <c r="AS106" s="374">
        <f>IF($A$31,('2-2　電力使用量入力シート'!$M$69),('2-2　電力使用量入力シート'!$AS$21))</f>
        <v>0</v>
      </c>
      <c r="AT106" s="374">
        <f>IF($A$31,('2-2　電力使用量入力シート'!$M$70),('2-2　電力使用量入力シート'!$AT$21))</f>
        <v>0</v>
      </c>
      <c r="AU106" s="374">
        <f>IF($A$31,('2-2　電力使用量入力シート'!$M$71),('2-2　電力使用量入力シート'!$AU$21))</f>
        <v>0</v>
      </c>
      <c r="AV106" s="374">
        <f>IF($A$31,('2-2　電力使用量入力シート'!$M$72),('2-2　電力使用量入力シート'!$AV$21))</f>
        <v>0</v>
      </c>
      <c r="AW106" s="374">
        <f>IF($A$31,('2-2　電力使用量入力シート'!$M$73),('2-2　電力使用量入力シート'!$AW$21))</f>
        <v>0</v>
      </c>
      <c r="AX106" s="374">
        <f>IF($A$31,('2-2　電力使用量入力シート'!$M$74),('2-2　電力使用量入力シート'!$AX$21))</f>
        <v>0</v>
      </c>
      <c r="AY106" s="375">
        <f>IF($A$31,('2-2　電力使用量入力シート'!$M$75),('2-2　電力使用量入力シート'!$AY$21))</f>
        <v>0</v>
      </c>
      <c r="AZ106" s="314"/>
    </row>
    <row r="107" spans="1:52" s="315" customFormat="1" ht="16.5" customHeight="1" x14ac:dyDescent="0.4">
      <c r="A107" s="554"/>
      <c r="B107" s="556" t="s">
        <v>407</v>
      </c>
      <c r="C107" s="557"/>
      <c r="D107" s="368" t="str">
        <f>IF(D$105="","0",(2*D106/$C$104/$X$118)^2*0.5)</f>
        <v>0</v>
      </c>
      <c r="E107" s="369" t="str">
        <f t="shared" ref="E107:AY107" si="65">IF(E$105="","0",(2*E106/$C$104/$X$118)^2*0.5)</f>
        <v>0</v>
      </c>
      <c r="F107" s="369" t="str">
        <f t="shared" si="65"/>
        <v>0</v>
      </c>
      <c r="G107" s="369" t="str">
        <f t="shared" si="65"/>
        <v>0</v>
      </c>
      <c r="H107" s="369" t="str">
        <f t="shared" si="65"/>
        <v>0</v>
      </c>
      <c r="I107" s="369" t="str">
        <f t="shared" si="65"/>
        <v>0</v>
      </c>
      <c r="J107" s="369" t="str">
        <f t="shared" si="65"/>
        <v>0</v>
      </c>
      <c r="K107" s="369" t="str">
        <f t="shared" si="65"/>
        <v>0</v>
      </c>
      <c r="L107" s="369" t="str">
        <f t="shared" si="65"/>
        <v>0</v>
      </c>
      <c r="M107" s="369" t="str">
        <f t="shared" si="65"/>
        <v>0</v>
      </c>
      <c r="N107" s="369" t="str">
        <f t="shared" si="65"/>
        <v>0</v>
      </c>
      <c r="O107" s="369" t="str">
        <f t="shared" si="65"/>
        <v>0</v>
      </c>
      <c r="P107" s="369" t="str">
        <f t="shared" si="65"/>
        <v>0</v>
      </c>
      <c r="Q107" s="369" t="str">
        <f t="shared" si="65"/>
        <v>0</v>
      </c>
      <c r="R107" s="369" t="str">
        <f t="shared" si="65"/>
        <v>0</v>
      </c>
      <c r="S107" s="369" t="str">
        <f t="shared" si="65"/>
        <v>0</v>
      </c>
      <c r="T107" s="369" t="str">
        <f t="shared" si="65"/>
        <v>0</v>
      </c>
      <c r="U107" s="369" t="str">
        <f t="shared" si="65"/>
        <v>0</v>
      </c>
      <c r="V107" s="369" t="str">
        <f t="shared" si="65"/>
        <v>0</v>
      </c>
      <c r="W107" s="369" t="str">
        <f t="shared" si="65"/>
        <v>0</v>
      </c>
      <c r="X107" s="369" t="str">
        <f t="shared" si="65"/>
        <v>0</v>
      </c>
      <c r="Y107" s="369" t="str">
        <f t="shared" si="65"/>
        <v>0</v>
      </c>
      <c r="Z107" s="369" t="str">
        <f t="shared" si="65"/>
        <v>0</v>
      </c>
      <c r="AA107" s="369" t="str">
        <f t="shared" si="65"/>
        <v>0</v>
      </c>
      <c r="AB107" s="369" t="str">
        <f t="shared" si="65"/>
        <v>0</v>
      </c>
      <c r="AC107" s="369" t="str">
        <f t="shared" si="65"/>
        <v>0</v>
      </c>
      <c r="AD107" s="369" t="str">
        <f t="shared" si="65"/>
        <v>0</v>
      </c>
      <c r="AE107" s="369" t="str">
        <f t="shared" si="65"/>
        <v>0</v>
      </c>
      <c r="AF107" s="369" t="str">
        <f t="shared" si="65"/>
        <v>0</v>
      </c>
      <c r="AG107" s="369" t="str">
        <f t="shared" si="65"/>
        <v>0</v>
      </c>
      <c r="AH107" s="369" t="str">
        <f t="shared" si="65"/>
        <v>0</v>
      </c>
      <c r="AI107" s="369" t="str">
        <f t="shared" si="65"/>
        <v>0</v>
      </c>
      <c r="AJ107" s="369" t="str">
        <f t="shared" si="65"/>
        <v>0</v>
      </c>
      <c r="AK107" s="369" t="str">
        <f t="shared" si="65"/>
        <v>0</v>
      </c>
      <c r="AL107" s="369" t="str">
        <f t="shared" si="65"/>
        <v>0</v>
      </c>
      <c r="AM107" s="369" t="str">
        <f t="shared" si="65"/>
        <v>0</v>
      </c>
      <c r="AN107" s="369" t="str">
        <f t="shared" si="65"/>
        <v>0</v>
      </c>
      <c r="AO107" s="369" t="str">
        <f t="shared" si="65"/>
        <v>0</v>
      </c>
      <c r="AP107" s="369" t="str">
        <f t="shared" si="65"/>
        <v>0</v>
      </c>
      <c r="AQ107" s="369" t="str">
        <f t="shared" si="65"/>
        <v>0</v>
      </c>
      <c r="AR107" s="369" t="str">
        <f t="shared" si="65"/>
        <v>0</v>
      </c>
      <c r="AS107" s="369" t="str">
        <f t="shared" si="65"/>
        <v>0</v>
      </c>
      <c r="AT107" s="369" t="str">
        <f t="shared" si="65"/>
        <v>0</v>
      </c>
      <c r="AU107" s="369" t="str">
        <f t="shared" si="65"/>
        <v>0</v>
      </c>
      <c r="AV107" s="369" t="str">
        <f t="shared" si="65"/>
        <v>0</v>
      </c>
      <c r="AW107" s="369" t="str">
        <f t="shared" si="65"/>
        <v>0</v>
      </c>
      <c r="AX107" s="369" t="str">
        <f t="shared" si="65"/>
        <v>0</v>
      </c>
      <c r="AY107" s="369" t="str">
        <f t="shared" si="65"/>
        <v>0</v>
      </c>
      <c r="AZ107" s="314"/>
    </row>
    <row r="108" spans="1:52" s="315" customFormat="1" ht="16.5" customHeight="1" thickBot="1" x14ac:dyDescent="0.45">
      <c r="A108" s="555"/>
      <c r="B108" s="558" t="s">
        <v>408</v>
      </c>
      <c r="C108" s="559"/>
      <c r="D108" s="370" t="e">
        <f>IF(D$105="△","0",(2*D106/$C$104/$X$118)^2*0.5)</f>
        <v>#DIV/0!</v>
      </c>
      <c r="E108" s="371" t="e">
        <f t="shared" ref="E108:AY108" si="66">IF(E$105="△","0",(2*E106/$C$104/$X$118)^2*0.5)</f>
        <v>#DIV/0!</v>
      </c>
      <c r="F108" s="371" t="e">
        <f t="shared" si="66"/>
        <v>#DIV/0!</v>
      </c>
      <c r="G108" s="371" t="e">
        <f t="shared" si="66"/>
        <v>#DIV/0!</v>
      </c>
      <c r="H108" s="371" t="e">
        <f t="shared" si="66"/>
        <v>#DIV/0!</v>
      </c>
      <c r="I108" s="371" t="e">
        <f t="shared" si="66"/>
        <v>#DIV/0!</v>
      </c>
      <c r="J108" s="371" t="e">
        <f t="shared" si="66"/>
        <v>#DIV/0!</v>
      </c>
      <c r="K108" s="371" t="e">
        <f t="shared" si="66"/>
        <v>#DIV/0!</v>
      </c>
      <c r="L108" s="371" t="e">
        <f t="shared" si="66"/>
        <v>#DIV/0!</v>
      </c>
      <c r="M108" s="371" t="e">
        <f t="shared" si="66"/>
        <v>#DIV/0!</v>
      </c>
      <c r="N108" s="371" t="e">
        <f t="shared" si="66"/>
        <v>#DIV/0!</v>
      </c>
      <c r="O108" s="371" t="e">
        <f t="shared" si="66"/>
        <v>#DIV/0!</v>
      </c>
      <c r="P108" s="371" t="e">
        <f t="shared" si="66"/>
        <v>#DIV/0!</v>
      </c>
      <c r="Q108" s="371" t="e">
        <f t="shared" si="66"/>
        <v>#DIV/0!</v>
      </c>
      <c r="R108" s="371" t="e">
        <f t="shared" si="66"/>
        <v>#DIV/0!</v>
      </c>
      <c r="S108" s="371" t="e">
        <f t="shared" si="66"/>
        <v>#DIV/0!</v>
      </c>
      <c r="T108" s="371" t="e">
        <f t="shared" si="66"/>
        <v>#DIV/0!</v>
      </c>
      <c r="U108" s="371" t="e">
        <f t="shared" si="66"/>
        <v>#DIV/0!</v>
      </c>
      <c r="V108" s="371" t="e">
        <f t="shared" si="66"/>
        <v>#DIV/0!</v>
      </c>
      <c r="W108" s="371" t="e">
        <f t="shared" si="66"/>
        <v>#DIV/0!</v>
      </c>
      <c r="X108" s="371" t="e">
        <f t="shared" si="66"/>
        <v>#DIV/0!</v>
      </c>
      <c r="Y108" s="371" t="e">
        <f t="shared" si="66"/>
        <v>#DIV/0!</v>
      </c>
      <c r="Z108" s="371" t="e">
        <f t="shared" si="66"/>
        <v>#DIV/0!</v>
      </c>
      <c r="AA108" s="371" t="e">
        <f t="shared" si="66"/>
        <v>#DIV/0!</v>
      </c>
      <c r="AB108" s="371" t="e">
        <f t="shared" si="66"/>
        <v>#DIV/0!</v>
      </c>
      <c r="AC108" s="371" t="e">
        <f t="shared" si="66"/>
        <v>#DIV/0!</v>
      </c>
      <c r="AD108" s="371" t="e">
        <f t="shared" si="66"/>
        <v>#DIV/0!</v>
      </c>
      <c r="AE108" s="371" t="e">
        <f t="shared" si="66"/>
        <v>#DIV/0!</v>
      </c>
      <c r="AF108" s="371" t="e">
        <f t="shared" si="66"/>
        <v>#DIV/0!</v>
      </c>
      <c r="AG108" s="371" t="e">
        <f t="shared" si="66"/>
        <v>#DIV/0!</v>
      </c>
      <c r="AH108" s="371" t="e">
        <f t="shared" si="66"/>
        <v>#DIV/0!</v>
      </c>
      <c r="AI108" s="371" t="e">
        <f t="shared" si="66"/>
        <v>#DIV/0!</v>
      </c>
      <c r="AJ108" s="371" t="e">
        <f t="shared" si="66"/>
        <v>#DIV/0!</v>
      </c>
      <c r="AK108" s="371" t="e">
        <f t="shared" si="66"/>
        <v>#DIV/0!</v>
      </c>
      <c r="AL108" s="371" t="e">
        <f t="shared" si="66"/>
        <v>#DIV/0!</v>
      </c>
      <c r="AM108" s="371" t="e">
        <f t="shared" si="66"/>
        <v>#DIV/0!</v>
      </c>
      <c r="AN108" s="371" t="e">
        <f t="shared" si="66"/>
        <v>#DIV/0!</v>
      </c>
      <c r="AO108" s="371" t="e">
        <f t="shared" si="66"/>
        <v>#DIV/0!</v>
      </c>
      <c r="AP108" s="371" t="e">
        <f t="shared" si="66"/>
        <v>#DIV/0!</v>
      </c>
      <c r="AQ108" s="371" t="e">
        <f t="shared" si="66"/>
        <v>#DIV/0!</v>
      </c>
      <c r="AR108" s="371" t="e">
        <f t="shared" si="66"/>
        <v>#DIV/0!</v>
      </c>
      <c r="AS108" s="371" t="e">
        <f t="shared" si="66"/>
        <v>#DIV/0!</v>
      </c>
      <c r="AT108" s="371" t="e">
        <f t="shared" si="66"/>
        <v>#DIV/0!</v>
      </c>
      <c r="AU108" s="371" t="e">
        <f t="shared" si="66"/>
        <v>#DIV/0!</v>
      </c>
      <c r="AV108" s="371" t="e">
        <f t="shared" si="66"/>
        <v>#DIV/0!</v>
      </c>
      <c r="AW108" s="371" t="e">
        <f t="shared" si="66"/>
        <v>#DIV/0!</v>
      </c>
      <c r="AX108" s="371" t="e">
        <f t="shared" si="66"/>
        <v>#DIV/0!</v>
      </c>
      <c r="AY108" s="371" t="e">
        <f t="shared" si="66"/>
        <v>#DIV/0!</v>
      </c>
      <c r="AZ108" s="314"/>
    </row>
    <row r="109" spans="1:52" s="311" customFormat="1" ht="16.5" customHeight="1" x14ac:dyDescent="0.4">
      <c r="A109" s="553" t="s">
        <v>349</v>
      </c>
      <c r="B109" s="307" t="s">
        <v>132</v>
      </c>
      <c r="C109" s="327" t="s">
        <v>133</v>
      </c>
      <c r="D109" s="346">
        <v>0</v>
      </c>
      <c r="E109" s="309">
        <v>0.5</v>
      </c>
      <c r="F109" s="309">
        <v>1</v>
      </c>
      <c r="G109" s="309">
        <v>1.5</v>
      </c>
      <c r="H109" s="309">
        <v>2</v>
      </c>
      <c r="I109" s="309">
        <v>2.5</v>
      </c>
      <c r="J109" s="309">
        <v>3</v>
      </c>
      <c r="K109" s="309">
        <v>3.5</v>
      </c>
      <c r="L109" s="309">
        <v>4</v>
      </c>
      <c r="M109" s="309">
        <v>4.5</v>
      </c>
      <c r="N109" s="309">
        <v>5</v>
      </c>
      <c r="O109" s="309">
        <v>5.5</v>
      </c>
      <c r="P109" s="309">
        <v>6</v>
      </c>
      <c r="Q109" s="309">
        <v>6.5</v>
      </c>
      <c r="R109" s="309">
        <v>7</v>
      </c>
      <c r="S109" s="309">
        <v>7.5</v>
      </c>
      <c r="T109" s="309">
        <v>8</v>
      </c>
      <c r="U109" s="309">
        <v>8.5</v>
      </c>
      <c r="V109" s="309">
        <v>9</v>
      </c>
      <c r="W109" s="309">
        <v>9.5</v>
      </c>
      <c r="X109" s="309">
        <v>10</v>
      </c>
      <c r="Y109" s="309">
        <v>10.5</v>
      </c>
      <c r="Z109" s="309">
        <v>11</v>
      </c>
      <c r="AA109" s="309">
        <v>11.5</v>
      </c>
      <c r="AB109" s="309">
        <v>12</v>
      </c>
      <c r="AC109" s="309">
        <v>12.5</v>
      </c>
      <c r="AD109" s="309">
        <v>13</v>
      </c>
      <c r="AE109" s="309">
        <v>13.5</v>
      </c>
      <c r="AF109" s="309">
        <v>14</v>
      </c>
      <c r="AG109" s="309">
        <v>14.5</v>
      </c>
      <c r="AH109" s="309">
        <v>15</v>
      </c>
      <c r="AI109" s="309">
        <v>15.5</v>
      </c>
      <c r="AJ109" s="309">
        <v>16</v>
      </c>
      <c r="AK109" s="309">
        <v>16.5</v>
      </c>
      <c r="AL109" s="309">
        <v>17</v>
      </c>
      <c r="AM109" s="309">
        <v>17.5</v>
      </c>
      <c r="AN109" s="309">
        <v>18</v>
      </c>
      <c r="AO109" s="309">
        <v>18.5</v>
      </c>
      <c r="AP109" s="309">
        <v>19</v>
      </c>
      <c r="AQ109" s="309">
        <v>19.5</v>
      </c>
      <c r="AR109" s="309">
        <v>20</v>
      </c>
      <c r="AS109" s="309">
        <v>20.5</v>
      </c>
      <c r="AT109" s="309">
        <v>21</v>
      </c>
      <c r="AU109" s="309">
        <v>21.5</v>
      </c>
      <c r="AV109" s="309">
        <v>22</v>
      </c>
      <c r="AW109" s="309">
        <v>22.5</v>
      </c>
      <c r="AX109" s="309">
        <v>23</v>
      </c>
      <c r="AY109" s="310">
        <v>23.5</v>
      </c>
      <c r="AZ109" s="318"/>
    </row>
    <row r="110" spans="1:52" s="315" customFormat="1" ht="16.5" customHeight="1" thickBot="1" x14ac:dyDescent="0.45">
      <c r="A110" s="554"/>
      <c r="B110" s="347">
        <f>$C$29</f>
        <v>0</v>
      </c>
      <c r="C110" s="348">
        <f>$D$29</f>
        <v>0</v>
      </c>
      <c r="D110" s="364" t="str">
        <f t="shared" ref="D110:AY110" si="67">IF(D109&lt;$C$110,"△",IF(D109&gt;$B$110-0.5,"△",""))</f>
        <v>△</v>
      </c>
      <c r="E110" s="362" t="str">
        <f t="shared" si="67"/>
        <v>△</v>
      </c>
      <c r="F110" s="362" t="str">
        <f t="shared" si="67"/>
        <v>△</v>
      </c>
      <c r="G110" s="362" t="str">
        <f t="shared" si="67"/>
        <v>△</v>
      </c>
      <c r="H110" s="362" t="str">
        <f t="shared" si="67"/>
        <v>△</v>
      </c>
      <c r="I110" s="362" t="str">
        <f t="shared" si="67"/>
        <v>△</v>
      </c>
      <c r="J110" s="362" t="str">
        <f t="shared" si="67"/>
        <v>△</v>
      </c>
      <c r="K110" s="362" t="str">
        <f t="shared" si="67"/>
        <v>△</v>
      </c>
      <c r="L110" s="362" t="str">
        <f t="shared" si="67"/>
        <v>△</v>
      </c>
      <c r="M110" s="362" t="str">
        <f t="shared" si="67"/>
        <v>△</v>
      </c>
      <c r="N110" s="362" t="str">
        <f t="shared" si="67"/>
        <v>△</v>
      </c>
      <c r="O110" s="362" t="str">
        <f t="shared" si="67"/>
        <v>△</v>
      </c>
      <c r="P110" s="362" t="str">
        <f t="shared" si="67"/>
        <v>△</v>
      </c>
      <c r="Q110" s="362" t="str">
        <f t="shared" si="67"/>
        <v>△</v>
      </c>
      <c r="R110" s="362" t="str">
        <f t="shared" si="67"/>
        <v>△</v>
      </c>
      <c r="S110" s="362" t="str">
        <f t="shared" si="67"/>
        <v>△</v>
      </c>
      <c r="T110" s="362" t="str">
        <f t="shared" si="67"/>
        <v>△</v>
      </c>
      <c r="U110" s="362" t="str">
        <f t="shared" si="67"/>
        <v>△</v>
      </c>
      <c r="V110" s="362" t="str">
        <f t="shared" si="67"/>
        <v>△</v>
      </c>
      <c r="W110" s="362" t="str">
        <f t="shared" si="67"/>
        <v>△</v>
      </c>
      <c r="X110" s="362" t="str">
        <f t="shared" si="67"/>
        <v>△</v>
      </c>
      <c r="Y110" s="362" t="str">
        <f t="shared" si="67"/>
        <v>△</v>
      </c>
      <c r="Z110" s="362" t="str">
        <f t="shared" si="67"/>
        <v>△</v>
      </c>
      <c r="AA110" s="362" t="str">
        <f t="shared" si="67"/>
        <v>△</v>
      </c>
      <c r="AB110" s="362" t="str">
        <f t="shared" si="67"/>
        <v>△</v>
      </c>
      <c r="AC110" s="362" t="str">
        <f t="shared" si="67"/>
        <v>△</v>
      </c>
      <c r="AD110" s="362" t="str">
        <f t="shared" si="67"/>
        <v>△</v>
      </c>
      <c r="AE110" s="362" t="str">
        <f t="shared" si="67"/>
        <v>△</v>
      </c>
      <c r="AF110" s="362" t="str">
        <f t="shared" si="67"/>
        <v>△</v>
      </c>
      <c r="AG110" s="362" t="str">
        <f t="shared" si="67"/>
        <v>△</v>
      </c>
      <c r="AH110" s="362" t="str">
        <f t="shared" si="67"/>
        <v>△</v>
      </c>
      <c r="AI110" s="362" t="str">
        <f t="shared" si="67"/>
        <v>△</v>
      </c>
      <c r="AJ110" s="362" t="str">
        <f t="shared" si="67"/>
        <v>△</v>
      </c>
      <c r="AK110" s="362" t="str">
        <f t="shared" si="67"/>
        <v>△</v>
      </c>
      <c r="AL110" s="362" t="str">
        <f t="shared" si="67"/>
        <v>△</v>
      </c>
      <c r="AM110" s="362" t="str">
        <f t="shared" si="67"/>
        <v>△</v>
      </c>
      <c r="AN110" s="362" t="str">
        <f t="shared" si="67"/>
        <v>△</v>
      </c>
      <c r="AO110" s="362" t="str">
        <f t="shared" si="67"/>
        <v>△</v>
      </c>
      <c r="AP110" s="362" t="str">
        <f t="shared" si="67"/>
        <v>△</v>
      </c>
      <c r="AQ110" s="362" t="str">
        <f t="shared" si="67"/>
        <v>△</v>
      </c>
      <c r="AR110" s="362" t="str">
        <f t="shared" si="67"/>
        <v>△</v>
      </c>
      <c r="AS110" s="362" t="str">
        <f t="shared" si="67"/>
        <v>△</v>
      </c>
      <c r="AT110" s="362" t="str">
        <f t="shared" si="67"/>
        <v>△</v>
      </c>
      <c r="AU110" s="362" t="str">
        <f t="shared" si="67"/>
        <v>△</v>
      </c>
      <c r="AV110" s="362" t="str">
        <f t="shared" si="67"/>
        <v>△</v>
      </c>
      <c r="AW110" s="362" t="str">
        <f t="shared" si="67"/>
        <v>△</v>
      </c>
      <c r="AX110" s="362" t="str">
        <f t="shared" si="67"/>
        <v>△</v>
      </c>
      <c r="AY110" s="363" t="str">
        <f t="shared" si="67"/>
        <v>△</v>
      </c>
      <c r="AZ110" s="314"/>
    </row>
    <row r="111" spans="1:52" s="315" customFormat="1" ht="16.5" customHeight="1" thickBot="1" x14ac:dyDescent="0.45">
      <c r="A111" s="554"/>
      <c r="B111" s="316" t="s">
        <v>388</v>
      </c>
      <c r="C111" s="317">
        <f>$Z$6</f>
        <v>0</v>
      </c>
      <c r="D111" s="362" t="str">
        <f t="shared" ref="D111:AY111" si="68">IF(AND(D109&gt;=$B$110,D109&lt;=$C$110-0.5),"△","")</f>
        <v/>
      </c>
      <c r="E111" s="362" t="str">
        <f t="shared" si="68"/>
        <v/>
      </c>
      <c r="F111" s="362" t="str">
        <f t="shared" si="68"/>
        <v/>
      </c>
      <c r="G111" s="362" t="str">
        <f t="shared" si="68"/>
        <v/>
      </c>
      <c r="H111" s="362" t="str">
        <f t="shared" si="68"/>
        <v/>
      </c>
      <c r="I111" s="362" t="str">
        <f t="shared" si="68"/>
        <v/>
      </c>
      <c r="J111" s="362" t="str">
        <f t="shared" si="68"/>
        <v/>
      </c>
      <c r="K111" s="362" t="str">
        <f t="shared" si="68"/>
        <v/>
      </c>
      <c r="L111" s="362" t="str">
        <f t="shared" si="68"/>
        <v/>
      </c>
      <c r="M111" s="362" t="str">
        <f t="shared" si="68"/>
        <v/>
      </c>
      <c r="N111" s="362" t="str">
        <f t="shared" si="68"/>
        <v/>
      </c>
      <c r="O111" s="362" t="str">
        <f t="shared" si="68"/>
        <v/>
      </c>
      <c r="P111" s="362" t="str">
        <f t="shared" si="68"/>
        <v/>
      </c>
      <c r="Q111" s="362" t="str">
        <f t="shared" si="68"/>
        <v/>
      </c>
      <c r="R111" s="362" t="str">
        <f t="shared" si="68"/>
        <v/>
      </c>
      <c r="S111" s="362" t="str">
        <f t="shared" si="68"/>
        <v/>
      </c>
      <c r="T111" s="362" t="str">
        <f t="shared" si="68"/>
        <v/>
      </c>
      <c r="U111" s="362" t="str">
        <f t="shared" si="68"/>
        <v/>
      </c>
      <c r="V111" s="362" t="str">
        <f t="shared" si="68"/>
        <v/>
      </c>
      <c r="W111" s="362" t="str">
        <f t="shared" si="68"/>
        <v/>
      </c>
      <c r="X111" s="362" t="str">
        <f t="shared" si="68"/>
        <v/>
      </c>
      <c r="Y111" s="362" t="str">
        <f t="shared" si="68"/>
        <v/>
      </c>
      <c r="Z111" s="362" t="str">
        <f t="shared" si="68"/>
        <v/>
      </c>
      <c r="AA111" s="362" t="str">
        <f t="shared" si="68"/>
        <v/>
      </c>
      <c r="AB111" s="362" t="str">
        <f t="shared" si="68"/>
        <v/>
      </c>
      <c r="AC111" s="362" t="str">
        <f t="shared" si="68"/>
        <v/>
      </c>
      <c r="AD111" s="362" t="str">
        <f t="shared" si="68"/>
        <v/>
      </c>
      <c r="AE111" s="362" t="str">
        <f t="shared" si="68"/>
        <v/>
      </c>
      <c r="AF111" s="362" t="str">
        <f t="shared" si="68"/>
        <v/>
      </c>
      <c r="AG111" s="362" t="str">
        <f t="shared" si="68"/>
        <v/>
      </c>
      <c r="AH111" s="362" t="str">
        <f t="shared" si="68"/>
        <v/>
      </c>
      <c r="AI111" s="362" t="str">
        <f t="shared" si="68"/>
        <v/>
      </c>
      <c r="AJ111" s="362" t="str">
        <f t="shared" si="68"/>
        <v/>
      </c>
      <c r="AK111" s="362" t="str">
        <f t="shared" si="68"/>
        <v/>
      </c>
      <c r="AL111" s="362" t="str">
        <f t="shared" si="68"/>
        <v/>
      </c>
      <c r="AM111" s="362" t="str">
        <f t="shared" si="68"/>
        <v/>
      </c>
      <c r="AN111" s="362" t="str">
        <f t="shared" si="68"/>
        <v/>
      </c>
      <c r="AO111" s="362" t="str">
        <f t="shared" si="68"/>
        <v/>
      </c>
      <c r="AP111" s="362" t="str">
        <f t="shared" si="68"/>
        <v/>
      </c>
      <c r="AQ111" s="362" t="str">
        <f t="shared" si="68"/>
        <v/>
      </c>
      <c r="AR111" s="362" t="str">
        <f t="shared" si="68"/>
        <v/>
      </c>
      <c r="AS111" s="362" t="str">
        <f t="shared" si="68"/>
        <v/>
      </c>
      <c r="AT111" s="362" t="str">
        <f t="shared" si="68"/>
        <v/>
      </c>
      <c r="AU111" s="362" t="str">
        <f t="shared" si="68"/>
        <v/>
      </c>
      <c r="AV111" s="362" t="str">
        <f t="shared" si="68"/>
        <v/>
      </c>
      <c r="AW111" s="362" t="str">
        <f t="shared" si="68"/>
        <v/>
      </c>
      <c r="AX111" s="362" t="str">
        <f t="shared" si="68"/>
        <v/>
      </c>
      <c r="AY111" s="363" t="str">
        <f t="shared" si="68"/>
        <v/>
      </c>
      <c r="AZ111" s="314"/>
    </row>
    <row r="112" spans="1:52" s="315" customFormat="1" ht="16.5" customHeight="1" x14ac:dyDescent="0.4">
      <c r="A112" s="554"/>
      <c r="B112" s="560" t="s">
        <v>439</v>
      </c>
      <c r="C112" s="561"/>
      <c r="D112" s="364" t="str">
        <f t="shared" ref="D112:AY112" si="69">IF($B$110&gt;$C$110,D110,D111)</f>
        <v/>
      </c>
      <c r="E112" s="362" t="str">
        <f t="shared" si="69"/>
        <v/>
      </c>
      <c r="F112" s="362" t="str">
        <f t="shared" si="69"/>
        <v/>
      </c>
      <c r="G112" s="362" t="str">
        <f t="shared" si="69"/>
        <v/>
      </c>
      <c r="H112" s="362" t="str">
        <f t="shared" si="69"/>
        <v/>
      </c>
      <c r="I112" s="362" t="str">
        <f t="shared" si="69"/>
        <v/>
      </c>
      <c r="J112" s="362" t="str">
        <f t="shared" si="69"/>
        <v/>
      </c>
      <c r="K112" s="362" t="str">
        <f t="shared" si="69"/>
        <v/>
      </c>
      <c r="L112" s="362" t="str">
        <f t="shared" si="69"/>
        <v/>
      </c>
      <c r="M112" s="362" t="str">
        <f t="shared" si="69"/>
        <v/>
      </c>
      <c r="N112" s="362" t="str">
        <f t="shared" si="69"/>
        <v/>
      </c>
      <c r="O112" s="362" t="str">
        <f t="shared" si="69"/>
        <v/>
      </c>
      <c r="P112" s="362" t="str">
        <f t="shared" si="69"/>
        <v/>
      </c>
      <c r="Q112" s="362" t="str">
        <f t="shared" si="69"/>
        <v/>
      </c>
      <c r="R112" s="362" t="str">
        <f t="shared" si="69"/>
        <v/>
      </c>
      <c r="S112" s="362" t="str">
        <f t="shared" si="69"/>
        <v/>
      </c>
      <c r="T112" s="362" t="str">
        <f t="shared" si="69"/>
        <v/>
      </c>
      <c r="U112" s="362" t="str">
        <f t="shared" si="69"/>
        <v/>
      </c>
      <c r="V112" s="362" t="str">
        <f t="shared" si="69"/>
        <v/>
      </c>
      <c r="W112" s="362" t="str">
        <f t="shared" si="69"/>
        <v/>
      </c>
      <c r="X112" s="362" t="str">
        <f t="shared" si="69"/>
        <v/>
      </c>
      <c r="Y112" s="362" t="str">
        <f t="shared" si="69"/>
        <v/>
      </c>
      <c r="Z112" s="362" t="str">
        <f t="shared" si="69"/>
        <v/>
      </c>
      <c r="AA112" s="362" t="str">
        <f t="shared" si="69"/>
        <v/>
      </c>
      <c r="AB112" s="362" t="str">
        <f t="shared" si="69"/>
        <v/>
      </c>
      <c r="AC112" s="362" t="str">
        <f t="shared" si="69"/>
        <v/>
      </c>
      <c r="AD112" s="362" t="str">
        <f t="shared" si="69"/>
        <v/>
      </c>
      <c r="AE112" s="362" t="str">
        <f t="shared" si="69"/>
        <v/>
      </c>
      <c r="AF112" s="362" t="str">
        <f t="shared" si="69"/>
        <v/>
      </c>
      <c r="AG112" s="362" t="str">
        <f t="shared" si="69"/>
        <v/>
      </c>
      <c r="AH112" s="362" t="str">
        <f t="shared" si="69"/>
        <v/>
      </c>
      <c r="AI112" s="362" t="str">
        <f t="shared" si="69"/>
        <v/>
      </c>
      <c r="AJ112" s="362" t="str">
        <f t="shared" si="69"/>
        <v/>
      </c>
      <c r="AK112" s="362" t="str">
        <f t="shared" si="69"/>
        <v/>
      </c>
      <c r="AL112" s="362" t="str">
        <f t="shared" si="69"/>
        <v/>
      </c>
      <c r="AM112" s="362" t="str">
        <f t="shared" si="69"/>
        <v/>
      </c>
      <c r="AN112" s="362" t="str">
        <f t="shared" si="69"/>
        <v/>
      </c>
      <c r="AO112" s="362" t="str">
        <f t="shared" si="69"/>
        <v/>
      </c>
      <c r="AP112" s="362" t="str">
        <f t="shared" si="69"/>
        <v/>
      </c>
      <c r="AQ112" s="362" t="str">
        <f t="shared" si="69"/>
        <v/>
      </c>
      <c r="AR112" s="362" t="str">
        <f t="shared" si="69"/>
        <v/>
      </c>
      <c r="AS112" s="362" t="str">
        <f t="shared" si="69"/>
        <v/>
      </c>
      <c r="AT112" s="362" t="str">
        <f t="shared" si="69"/>
        <v/>
      </c>
      <c r="AU112" s="362" t="str">
        <f t="shared" si="69"/>
        <v/>
      </c>
      <c r="AV112" s="362" t="str">
        <f t="shared" si="69"/>
        <v/>
      </c>
      <c r="AW112" s="362" t="str">
        <f t="shared" si="69"/>
        <v/>
      </c>
      <c r="AX112" s="362" t="str">
        <f t="shared" si="69"/>
        <v/>
      </c>
      <c r="AY112" s="363" t="str">
        <f t="shared" si="69"/>
        <v/>
      </c>
      <c r="AZ112" s="314"/>
    </row>
    <row r="113" spans="1:62" s="315" customFormat="1" ht="16.5" customHeight="1" x14ac:dyDescent="0.4">
      <c r="A113" s="554"/>
      <c r="B113" s="556" t="s">
        <v>438</v>
      </c>
      <c r="C113" s="557"/>
      <c r="D113" s="373">
        <f>IF($A$31,('2-2　電力使用量入力シート'!$N$28),('2-2　電力使用量入力シート'!$D$22))</f>
        <v>0</v>
      </c>
      <c r="E113" s="374">
        <f>IF($A$31,('2-2　電力使用量入力シート'!$N$29),('2-2　電力使用量入力シート'!$E$22))</f>
        <v>0</v>
      </c>
      <c r="F113" s="374">
        <f>IF($A$31,('2-2　電力使用量入力シート'!$N$30),('2-2　電力使用量入力シート'!$F$22))</f>
        <v>0</v>
      </c>
      <c r="G113" s="374">
        <f>IF($A$31,('2-2　電力使用量入力シート'!$N$31),('2-2　電力使用量入力シート'!$G$22))</f>
        <v>0</v>
      </c>
      <c r="H113" s="374">
        <f>IF($A$31,('2-2　電力使用量入力シート'!$N$32),('2-2　電力使用量入力シート'!$H$22))</f>
        <v>0</v>
      </c>
      <c r="I113" s="374">
        <f>IF($A$31,('2-2　電力使用量入力シート'!$N$33),('2-2　電力使用量入力シート'!$I$22))</f>
        <v>0</v>
      </c>
      <c r="J113" s="374">
        <f>IF($A$31,('2-2　電力使用量入力シート'!$N$34),('2-2　電力使用量入力シート'!$J$22))</f>
        <v>0</v>
      </c>
      <c r="K113" s="374">
        <f>IF($A$31,('2-2　電力使用量入力シート'!$N$35),('2-2　電力使用量入力シート'!$K$22))</f>
        <v>0</v>
      </c>
      <c r="L113" s="374">
        <f>IF($A$31,('2-2　電力使用量入力シート'!$N$36),('2-2　電力使用量入力シート'!$L$22))</f>
        <v>0</v>
      </c>
      <c r="M113" s="374">
        <f>IF($A$31,('2-2　電力使用量入力シート'!$N$37),('2-2　電力使用量入力シート'!$M$22))</f>
        <v>0</v>
      </c>
      <c r="N113" s="374">
        <f>IF($A$31,('2-2　電力使用量入力シート'!$N$38),('2-2　電力使用量入力シート'!$N$22))</f>
        <v>0</v>
      </c>
      <c r="O113" s="374">
        <f>IF($A$31,('2-2　電力使用量入力シート'!$N$39),('2-2　電力使用量入力シート'!$O$22))</f>
        <v>0</v>
      </c>
      <c r="P113" s="374">
        <f>IF($A$31,('2-2　電力使用量入力シート'!$N$40),('2-2　電力使用量入力シート'!$P$22))</f>
        <v>0</v>
      </c>
      <c r="Q113" s="374">
        <f>IF($A$31,('2-2　電力使用量入力シート'!$N$41),('2-2　電力使用量入力シート'!$Q$22))</f>
        <v>0</v>
      </c>
      <c r="R113" s="374">
        <f>IF($A$31,('2-2　電力使用量入力シート'!$N$42),('2-2　電力使用量入力シート'!$R$22))</f>
        <v>0</v>
      </c>
      <c r="S113" s="374">
        <f>IF($A$31,('2-2　電力使用量入力シート'!$N$43),('2-2　電力使用量入力シート'!$S$22))</f>
        <v>0</v>
      </c>
      <c r="T113" s="374">
        <f>IF($A$31,('2-2　電力使用量入力シート'!$N$44),('2-2　電力使用量入力シート'!$T$22))</f>
        <v>0</v>
      </c>
      <c r="U113" s="374">
        <f>IF($A$31,('2-2　電力使用量入力シート'!$N$45),('2-2　電力使用量入力シート'!$U$22))</f>
        <v>0</v>
      </c>
      <c r="V113" s="374">
        <f>IF($A$31,('2-2　電力使用量入力シート'!$N$46),('2-2　電力使用量入力シート'!$V$22))</f>
        <v>0</v>
      </c>
      <c r="W113" s="374">
        <f>IF($A$31,('2-2　電力使用量入力シート'!$N$47),('2-2　電力使用量入力シート'!$W$22))</f>
        <v>0</v>
      </c>
      <c r="X113" s="374">
        <f>IF($A$31,('2-2　電力使用量入力シート'!$N$48),('2-2　電力使用量入力シート'!$X$22))</f>
        <v>0</v>
      </c>
      <c r="Y113" s="374">
        <f>IF($A$31,('2-2　電力使用量入力シート'!$N$49),('2-2　電力使用量入力シート'!$Y$22))</f>
        <v>0</v>
      </c>
      <c r="Z113" s="374">
        <f>IF($A$31,('2-2　電力使用量入力シート'!$N$50),('2-2　電力使用量入力シート'!$Z$22))</f>
        <v>0</v>
      </c>
      <c r="AA113" s="374">
        <f>IF($A$31,('2-2　電力使用量入力シート'!$N$51),('2-2　電力使用量入力シート'!$AA$22))</f>
        <v>0</v>
      </c>
      <c r="AB113" s="374">
        <f>IF($A$31,('2-2　電力使用量入力シート'!$N$52),('2-2　電力使用量入力シート'!$AB$22))</f>
        <v>0</v>
      </c>
      <c r="AC113" s="374">
        <f>IF($A$31,('2-2　電力使用量入力シート'!$N$53),('2-2　電力使用量入力シート'!$AC$22))</f>
        <v>0</v>
      </c>
      <c r="AD113" s="374">
        <f>IF($A$31,('2-2　電力使用量入力シート'!$N$54),('2-2　電力使用量入力シート'!$AD$22))</f>
        <v>0</v>
      </c>
      <c r="AE113" s="374">
        <f>IF($A$31,('2-2　電力使用量入力シート'!$N$55),('2-2　電力使用量入力シート'!$AE$22))</f>
        <v>0</v>
      </c>
      <c r="AF113" s="374">
        <f>IF($A$31,('2-2　電力使用量入力シート'!$N$56),('2-2　電力使用量入力シート'!$AF$22))</f>
        <v>0</v>
      </c>
      <c r="AG113" s="374">
        <f>IF($A$31,('2-2　電力使用量入力シート'!$N$57),('2-2　電力使用量入力シート'!$AG$22))</f>
        <v>0</v>
      </c>
      <c r="AH113" s="374">
        <f>IF($A$31,('2-2　電力使用量入力シート'!$N$58),('2-2　電力使用量入力シート'!$AH$22))</f>
        <v>0</v>
      </c>
      <c r="AI113" s="374">
        <f>IF($A$31,('2-2　電力使用量入力シート'!$N$59),('2-2　電力使用量入力シート'!$AI$22))</f>
        <v>0</v>
      </c>
      <c r="AJ113" s="374">
        <f>IF($A$31,('2-2　電力使用量入力シート'!$N$60),('2-2　電力使用量入力シート'!$AJ$22))</f>
        <v>0</v>
      </c>
      <c r="AK113" s="374">
        <f>IF($A$31,('2-2　電力使用量入力シート'!$N$61),('2-2　電力使用量入力シート'!$AK$22))</f>
        <v>0</v>
      </c>
      <c r="AL113" s="374">
        <f>IF($A$31,('2-2　電力使用量入力シート'!$N$62),('2-2　電力使用量入力シート'!$AL$22))</f>
        <v>0</v>
      </c>
      <c r="AM113" s="374">
        <f>IF($A$31,('2-2　電力使用量入力シート'!$N$63),('2-2　電力使用量入力シート'!$AM$22))</f>
        <v>0</v>
      </c>
      <c r="AN113" s="374">
        <f>IF($A$31,('2-2　電力使用量入力シート'!$N$64),('2-2　電力使用量入力シート'!$AN$22))</f>
        <v>0</v>
      </c>
      <c r="AO113" s="374">
        <f>IF($A$31,('2-2　電力使用量入力シート'!$N$65),('2-2　電力使用量入力シート'!$AO$22))</f>
        <v>0</v>
      </c>
      <c r="AP113" s="374">
        <f>IF($A$31,('2-2　電力使用量入力シート'!$N$66),('2-2　電力使用量入力シート'!$AP$22))</f>
        <v>0</v>
      </c>
      <c r="AQ113" s="374">
        <f>IF($A$31,('2-2　電力使用量入力シート'!$N$67),('2-2　電力使用量入力シート'!$AQ$22))</f>
        <v>0</v>
      </c>
      <c r="AR113" s="374">
        <f>IF($A$31,('2-2　電力使用量入力シート'!$N$68),('2-2　電力使用量入力シート'!$AR$22))</f>
        <v>0</v>
      </c>
      <c r="AS113" s="374">
        <f>IF($A$31,('2-2　電力使用量入力シート'!$N$69),('2-2　電力使用量入力シート'!$AS$22))</f>
        <v>0</v>
      </c>
      <c r="AT113" s="374">
        <f>IF($A$31,('2-2　電力使用量入力シート'!$N$70),('2-2　電力使用量入力シート'!$AT$22))</f>
        <v>0</v>
      </c>
      <c r="AU113" s="374">
        <f>IF($A$31,('2-2　電力使用量入力シート'!$N$71),('2-2　電力使用量入力シート'!$AU$22))</f>
        <v>0</v>
      </c>
      <c r="AV113" s="374">
        <f>IF($A$31,('2-2　電力使用量入力シート'!$N$72),('2-2　電力使用量入力シート'!$AV$22))</f>
        <v>0</v>
      </c>
      <c r="AW113" s="374">
        <f>IF($A$31,('2-2　電力使用量入力シート'!$N$73),('2-2　電力使用量入力シート'!$AW$22))</f>
        <v>0</v>
      </c>
      <c r="AX113" s="374">
        <f>IF($A$31,('2-2　電力使用量入力シート'!$N$74),('2-2　電力使用量入力シート'!$AX$22))</f>
        <v>0</v>
      </c>
      <c r="AY113" s="375">
        <f>IF($A$31,('2-2　電力使用量入力シート'!$N$75),('2-2　電力使用量入力シート'!$AY$22))</f>
        <v>0</v>
      </c>
      <c r="AZ113" s="314"/>
    </row>
    <row r="114" spans="1:62" s="315" customFormat="1" ht="16.5" customHeight="1" x14ac:dyDescent="0.4">
      <c r="A114" s="554"/>
      <c r="B114" s="556" t="s">
        <v>407</v>
      </c>
      <c r="C114" s="557"/>
      <c r="D114" s="368" t="str">
        <f t="shared" ref="D114:AY114" si="70">IF(D$112="","0",(2*D113/$C$111/$X$118)^2*0.5)</f>
        <v>0</v>
      </c>
      <c r="E114" s="369" t="str">
        <f t="shared" si="70"/>
        <v>0</v>
      </c>
      <c r="F114" s="369" t="str">
        <f t="shared" si="70"/>
        <v>0</v>
      </c>
      <c r="G114" s="369" t="str">
        <f t="shared" si="70"/>
        <v>0</v>
      </c>
      <c r="H114" s="369" t="str">
        <f t="shared" si="70"/>
        <v>0</v>
      </c>
      <c r="I114" s="369" t="str">
        <f t="shared" si="70"/>
        <v>0</v>
      </c>
      <c r="J114" s="369" t="str">
        <f t="shared" si="70"/>
        <v>0</v>
      </c>
      <c r="K114" s="369" t="str">
        <f t="shared" si="70"/>
        <v>0</v>
      </c>
      <c r="L114" s="369" t="str">
        <f t="shared" si="70"/>
        <v>0</v>
      </c>
      <c r="M114" s="369" t="str">
        <f t="shared" si="70"/>
        <v>0</v>
      </c>
      <c r="N114" s="369" t="str">
        <f t="shared" si="70"/>
        <v>0</v>
      </c>
      <c r="O114" s="369" t="str">
        <f t="shared" si="70"/>
        <v>0</v>
      </c>
      <c r="P114" s="369" t="str">
        <f t="shared" si="70"/>
        <v>0</v>
      </c>
      <c r="Q114" s="369" t="str">
        <f t="shared" si="70"/>
        <v>0</v>
      </c>
      <c r="R114" s="369" t="str">
        <f t="shared" si="70"/>
        <v>0</v>
      </c>
      <c r="S114" s="369" t="str">
        <f t="shared" si="70"/>
        <v>0</v>
      </c>
      <c r="T114" s="369" t="str">
        <f t="shared" si="70"/>
        <v>0</v>
      </c>
      <c r="U114" s="369" t="str">
        <f t="shared" si="70"/>
        <v>0</v>
      </c>
      <c r="V114" s="369" t="str">
        <f t="shared" si="70"/>
        <v>0</v>
      </c>
      <c r="W114" s="369" t="str">
        <f t="shared" si="70"/>
        <v>0</v>
      </c>
      <c r="X114" s="369" t="str">
        <f t="shared" si="70"/>
        <v>0</v>
      </c>
      <c r="Y114" s="369" t="str">
        <f t="shared" si="70"/>
        <v>0</v>
      </c>
      <c r="Z114" s="369" t="str">
        <f t="shared" si="70"/>
        <v>0</v>
      </c>
      <c r="AA114" s="369" t="str">
        <f t="shared" si="70"/>
        <v>0</v>
      </c>
      <c r="AB114" s="369" t="str">
        <f t="shared" si="70"/>
        <v>0</v>
      </c>
      <c r="AC114" s="369" t="str">
        <f t="shared" si="70"/>
        <v>0</v>
      </c>
      <c r="AD114" s="369" t="str">
        <f t="shared" si="70"/>
        <v>0</v>
      </c>
      <c r="AE114" s="369" t="str">
        <f t="shared" si="70"/>
        <v>0</v>
      </c>
      <c r="AF114" s="369" t="str">
        <f t="shared" si="70"/>
        <v>0</v>
      </c>
      <c r="AG114" s="369" t="str">
        <f t="shared" si="70"/>
        <v>0</v>
      </c>
      <c r="AH114" s="369" t="str">
        <f t="shared" si="70"/>
        <v>0</v>
      </c>
      <c r="AI114" s="369" t="str">
        <f t="shared" si="70"/>
        <v>0</v>
      </c>
      <c r="AJ114" s="369" t="str">
        <f t="shared" si="70"/>
        <v>0</v>
      </c>
      <c r="AK114" s="369" t="str">
        <f t="shared" si="70"/>
        <v>0</v>
      </c>
      <c r="AL114" s="369" t="str">
        <f t="shared" si="70"/>
        <v>0</v>
      </c>
      <c r="AM114" s="369" t="str">
        <f t="shared" si="70"/>
        <v>0</v>
      </c>
      <c r="AN114" s="369" t="str">
        <f t="shared" si="70"/>
        <v>0</v>
      </c>
      <c r="AO114" s="369" t="str">
        <f t="shared" si="70"/>
        <v>0</v>
      </c>
      <c r="AP114" s="369" t="str">
        <f t="shared" si="70"/>
        <v>0</v>
      </c>
      <c r="AQ114" s="369" t="str">
        <f t="shared" si="70"/>
        <v>0</v>
      </c>
      <c r="AR114" s="369" t="str">
        <f t="shared" si="70"/>
        <v>0</v>
      </c>
      <c r="AS114" s="369" t="str">
        <f t="shared" si="70"/>
        <v>0</v>
      </c>
      <c r="AT114" s="369" t="str">
        <f t="shared" si="70"/>
        <v>0</v>
      </c>
      <c r="AU114" s="369" t="str">
        <f t="shared" si="70"/>
        <v>0</v>
      </c>
      <c r="AV114" s="369" t="str">
        <f t="shared" si="70"/>
        <v>0</v>
      </c>
      <c r="AW114" s="369" t="str">
        <f t="shared" si="70"/>
        <v>0</v>
      </c>
      <c r="AX114" s="369" t="str">
        <f t="shared" si="70"/>
        <v>0</v>
      </c>
      <c r="AY114" s="376" t="str">
        <f t="shared" si="70"/>
        <v>0</v>
      </c>
      <c r="AZ114" s="314"/>
    </row>
    <row r="115" spans="1:62" s="315" customFormat="1" ht="16.5" customHeight="1" thickBot="1" x14ac:dyDescent="0.45">
      <c r="A115" s="555"/>
      <c r="B115" s="558" t="s">
        <v>408</v>
      </c>
      <c r="C115" s="559"/>
      <c r="D115" s="370" t="e">
        <f>IF(D$112="△","0",(2*D113/$C$111/$X$118)^2*0.5)</f>
        <v>#DIV/0!</v>
      </c>
      <c r="E115" s="371" t="e">
        <f t="shared" ref="E115:AY115" si="71">IF(E$112="△","0",(2*E113/$C$111/$X$118)^2*0.5)</f>
        <v>#DIV/0!</v>
      </c>
      <c r="F115" s="371" t="e">
        <f t="shared" si="71"/>
        <v>#DIV/0!</v>
      </c>
      <c r="G115" s="371" t="e">
        <f t="shared" si="71"/>
        <v>#DIV/0!</v>
      </c>
      <c r="H115" s="371" t="e">
        <f t="shared" si="71"/>
        <v>#DIV/0!</v>
      </c>
      <c r="I115" s="371" t="e">
        <f t="shared" si="71"/>
        <v>#DIV/0!</v>
      </c>
      <c r="J115" s="371" t="e">
        <f t="shared" si="71"/>
        <v>#DIV/0!</v>
      </c>
      <c r="K115" s="371" t="e">
        <f t="shared" si="71"/>
        <v>#DIV/0!</v>
      </c>
      <c r="L115" s="371" t="e">
        <f t="shared" si="71"/>
        <v>#DIV/0!</v>
      </c>
      <c r="M115" s="371" t="e">
        <f t="shared" si="71"/>
        <v>#DIV/0!</v>
      </c>
      <c r="N115" s="371" t="e">
        <f t="shared" si="71"/>
        <v>#DIV/0!</v>
      </c>
      <c r="O115" s="371" t="e">
        <f t="shared" si="71"/>
        <v>#DIV/0!</v>
      </c>
      <c r="P115" s="371" t="e">
        <f t="shared" si="71"/>
        <v>#DIV/0!</v>
      </c>
      <c r="Q115" s="371" t="e">
        <f t="shared" si="71"/>
        <v>#DIV/0!</v>
      </c>
      <c r="R115" s="371" t="e">
        <f t="shared" si="71"/>
        <v>#DIV/0!</v>
      </c>
      <c r="S115" s="371" t="e">
        <f t="shared" si="71"/>
        <v>#DIV/0!</v>
      </c>
      <c r="T115" s="371" t="e">
        <f t="shared" si="71"/>
        <v>#DIV/0!</v>
      </c>
      <c r="U115" s="371" t="e">
        <f t="shared" si="71"/>
        <v>#DIV/0!</v>
      </c>
      <c r="V115" s="371" t="e">
        <f t="shared" si="71"/>
        <v>#DIV/0!</v>
      </c>
      <c r="W115" s="371" t="e">
        <f t="shared" si="71"/>
        <v>#DIV/0!</v>
      </c>
      <c r="X115" s="371" t="e">
        <f t="shared" si="71"/>
        <v>#DIV/0!</v>
      </c>
      <c r="Y115" s="371" t="e">
        <f t="shared" si="71"/>
        <v>#DIV/0!</v>
      </c>
      <c r="Z115" s="371" t="e">
        <f t="shared" si="71"/>
        <v>#DIV/0!</v>
      </c>
      <c r="AA115" s="371" t="e">
        <f t="shared" si="71"/>
        <v>#DIV/0!</v>
      </c>
      <c r="AB115" s="371" t="e">
        <f t="shared" si="71"/>
        <v>#DIV/0!</v>
      </c>
      <c r="AC115" s="371" t="e">
        <f t="shared" si="71"/>
        <v>#DIV/0!</v>
      </c>
      <c r="AD115" s="371" t="e">
        <f t="shared" si="71"/>
        <v>#DIV/0!</v>
      </c>
      <c r="AE115" s="371" t="e">
        <f t="shared" si="71"/>
        <v>#DIV/0!</v>
      </c>
      <c r="AF115" s="371" t="e">
        <f t="shared" si="71"/>
        <v>#DIV/0!</v>
      </c>
      <c r="AG115" s="371" t="e">
        <f t="shared" si="71"/>
        <v>#DIV/0!</v>
      </c>
      <c r="AH115" s="371" t="e">
        <f t="shared" si="71"/>
        <v>#DIV/0!</v>
      </c>
      <c r="AI115" s="371" t="e">
        <f t="shared" si="71"/>
        <v>#DIV/0!</v>
      </c>
      <c r="AJ115" s="371" t="e">
        <f t="shared" si="71"/>
        <v>#DIV/0!</v>
      </c>
      <c r="AK115" s="371" t="e">
        <f t="shared" si="71"/>
        <v>#DIV/0!</v>
      </c>
      <c r="AL115" s="371" t="e">
        <f t="shared" si="71"/>
        <v>#DIV/0!</v>
      </c>
      <c r="AM115" s="371" t="e">
        <f t="shared" si="71"/>
        <v>#DIV/0!</v>
      </c>
      <c r="AN115" s="371" t="e">
        <f t="shared" si="71"/>
        <v>#DIV/0!</v>
      </c>
      <c r="AO115" s="371" t="e">
        <f t="shared" si="71"/>
        <v>#DIV/0!</v>
      </c>
      <c r="AP115" s="371" t="e">
        <f t="shared" si="71"/>
        <v>#DIV/0!</v>
      </c>
      <c r="AQ115" s="371" t="e">
        <f t="shared" si="71"/>
        <v>#DIV/0!</v>
      </c>
      <c r="AR115" s="371" t="e">
        <f t="shared" si="71"/>
        <v>#DIV/0!</v>
      </c>
      <c r="AS115" s="371" t="e">
        <f t="shared" si="71"/>
        <v>#DIV/0!</v>
      </c>
      <c r="AT115" s="371" t="e">
        <f t="shared" si="71"/>
        <v>#DIV/0!</v>
      </c>
      <c r="AU115" s="371" t="e">
        <f t="shared" si="71"/>
        <v>#DIV/0!</v>
      </c>
      <c r="AV115" s="371" t="e">
        <f t="shared" si="71"/>
        <v>#DIV/0!</v>
      </c>
      <c r="AW115" s="371" t="e">
        <f t="shared" si="71"/>
        <v>#DIV/0!</v>
      </c>
      <c r="AX115" s="371" t="e">
        <f t="shared" si="71"/>
        <v>#DIV/0!</v>
      </c>
      <c r="AY115" s="371" t="e">
        <f t="shared" si="71"/>
        <v>#DIV/0!</v>
      </c>
    </row>
    <row r="116" spans="1:62" ht="19.5" thickBot="1" x14ac:dyDescent="0.45"/>
    <row r="117" spans="1:62" s="319" customFormat="1" x14ac:dyDescent="0.4">
      <c r="B117" s="320" t="s">
        <v>16</v>
      </c>
      <c r="C117" s="321"/>
      <c r="D117" s="349" t="s">
        <v>92</v>
      </c>
      <c r="E117" s="349" t="s">
        <v>76</v>
      </c>
      <c r="F117" s="349" t="s">
        <v>77</v>
      </c>
      <c r="G117" s="349" t="s">
        <v>78</v>
      </c>
      <c r="H117" s="349" t="s">
        <v>94</v>
      </c>
      <c r="I117" s="349" t="s">
        <v>95</v>
      </c>
      <c r="J117" s="349" t="s">
        <v>96</v>
      </c>
      <c r="K117" s="349" t="s">
        <v>97</v>
      </c>
      <c r="L117" s="349" t="s">
        <v>98</v>
      </c>
      <c r="M117" s="349" t="s">
        <v>99</v>
      </c>
      <c r="N117" s="349" t="s">
        <v>100</v>
      </c>
      <c r="O117" s="349" t="s">
        <v>101</v>
      </c>
      <c r="P117" s="349" t="s">
        <v>102</v>
      </c>
      <c r="Q117" s="349" t="s">
        <v>103</v>
      </c>
      <c r="R117" s="349" t="s">
        <v>104</v>
      </c>
      <c r="S117" s="349" t="s">
        <v>105</v>
      </c>
      <c r="T117" s="349" t="s">
        <v>106</v>
      </c>
      <c r="U117" s="349" t="s">
        <v>107</v>
      </c>
      <c r="V117" s="349" t="s">
        <v>108</v>
      </c>
      <c r="W117" s="321" t="s">
        <v>109</v>
      </c>
      <c r="X117" s="327" t="s">
        <v>487</v>
      </c>
    </row>
    <row r="118" spans="1:62" x14ac:dyDescent="0.4">
      <c r="B118" s="322" t="s">
        <v>447</v>
      </c>
      <c r="C118" s="385" t="s">
        <v>536</v>
      </c>
      <c r="D118" s="313">
        <f>'2-1　性能情報入力シート'!D7</f>
        <v>0</v>
      </c>
      <c r="E118" s="313">
        <f>'2-1　性能情報入力シート'!E7</f>
        <v>0</v>
      </c>
      <c r="F118" s="313">
        <f>'2-1　性能情報入力シート'!F7</f>
        <v>0</v>
      </c>
      <c r="G118" s="313">
        <f>'2-1　性能情報入力シート'!G7</f>
        <v>0</v>
      </c>
      <c r="H118" s="313">
        <f>'2-1　性能情報入力シート'!H7</f>
        <v>0</v>
      </c>
      <c r="I118" s="313">
        <f>'2-1　性能情報入力シート'!I7</f>
        <v>0</v>
      </c>
      <c r="J118" s="313">
        <f>'2-1　性能情報入力シート'!J7</f>
        <v>0</v>
      </c>
      <c r="K118" s="313">
        <f>'2-1　性能情報入力シート'!K7</f>
        <v>0</v>
      </c>
      <c r="L118" s="313">
        <f>'2-1　性能情報入力シート'!L7</f>
        <v>0</v>
      </c>
      <c r="M118" s="313">
        <f>'2-1　性能情報入力シート'!M7</f>
        <v>0</v>
      </c>
      <c r="N118" s="313">
        <f>'2-1　性能情報入力シート'!N7</f>
        <v>0</v>
      </c>
      <c r="O118" s="313">
        <f>'2-1　性能情報入力シート'!O7</f>
        <v>0</v>
      </c>
      <c r="P118" s="313">
        <f>'2-1　性能情報入力シート'!P7</f>
        <v>0</v>
      </c>
      <c r="Q118" s="313">
        <f>'2-1　性能情報入力シート'!Q7</f>
        <v>0</v>
      </c>
      <c r="R118" s="313">
        <f>'2-1　性能情報入力シート'!R7</f>
        <v>0</v>
      </c>
      <c r="S118" s="313">
        <f>'2-1　性能情報入力シート'!S7</f>
        <v>0</v>
      </c>
      <c r="T118" s="313">
        <f>'2-1　性能情報入力シート'!T7</f>
        <v>0</v>
      </c>
      <c r="U118" s="313">
        <f>'2-1　性能情報入力シート'!U7</f>
        <v>0</v>
      </c>
      <c r="V118" s="313">
        <f>'2-1　性能情報入力シート'!V7</f>
        <v>0</v>
      </c>
      <c r="W118" s="350">
        <f>'2-1　性能情報入力シート'!W7</f>
        <v>0</v>
      </c>
      <c r="X118" s="361">
        <f>SUM(D118:W118)</f>
        <v>0</v>
      </c>
      <c r="Y118" s="24" t="s">
        <v>553</v>
      </c>
    </row>
    <row r="119" spans="1:62" x14ac:dyDescent="0.4">
      <c r="B119" s="322" t="s">
        <v>110</v>
      </c>
      <c r="C119" s="385" t="s">
        <v>65</v>
      </c>
      <c r="D119" s="313">
        <f>'2-1　性能情報入力シート'!D8</f>
        <v>0</v>
      </c>
      <c r="E119" s="313">
        <f>'2-1　性能情報入力シート'!E8</f>
        <v>0</v>
      </c>
      <c r="F119" s="313">
        <f>'2-1　性能情報入力シート'!F8</f>
        <v>0</v>
      </c>
      <c r="G119" s="313">
        <f>'2-1　性能情報入力シート'!G8</f>
        <v>0</v>
      </c>
      <c r="H119" s="313">
        <f>'2-1　性能情報入力シート'!H8</f>
        <v>0</v>
      </c>
      <c r="I119" s="313">
        <f>'2-1　性能情報入力シート'!I8</f>
        <v>0</v>
      </c>
      <c r="J119" s="313">
        <f>'2-1　性能情報入力シート'!J8</f>
        <v>0</v>
      </c>
      <c r="K119" s="313">
        <f>'2-1　性能情報入力シート'!K8</f>
        <v>0</v>
      </c>
      <c r="L119" s="313">
        <f>'2-1　性能情報入力シート'!L8</f>
        <v>0</v>
      </c>
      <c r="M119" s="313">
        <f>'2-1　性能情報入力シート'!M8</f>
        <v>0</v>
      </c>
      <c r="N119" s="313">
        <f>'2-1　性能情報入力シート'!N8</f>
        <v>0</v>
      </c>
      <c r="O119" s="313">
        <f>'2-1　性能情報入力シート'!O8</f>
        <v>0</v>
      </c>
      <c r="P119" s="313">
        <f>'2-1　性能情報入力シート'!P8</f>
        <v>0</v>
      </c>
      <c r="Q119" s="313">
        <f>'2-1　性能情報入力シート'!Q8</f>
        <v>0</v>
      </c>
      <c r="R119" s="313">
        <f>'2-1　性能情報入力シート'!R8</f>
        <v>0</v>
      </c>
      <c r="S119" s="313">
        <f>'2-1　性能情報入力シート'!S8</f>
        <v>0</v>
      </c>
      <c r="T119" s="313">
        <f>'2-1　性能情報入力シート'!T8</f>
        <v>0</v>
      </c>
      <c r="U119" s="313">
        <f>'2-1　性能情報入力シート'!U8</f>
        <v>0</v>
      </c>
      <c r="V119" s="313">
        <f>'2-1　性能情報入力シート'!V8</f>
        <v>0</v>
      </c>
      <c r="W119" s="350">
        <f>'2-1　性能情報入力シート'!W8</f>
        <v>0</v>
      </c>
      <c r="X119" s="361">
        <f t="shared" ref="X119:X120" si="72">SUM(D119:W119)</f>
        <v>0</v>
      </c>
      <c r="Y119" s="24" t="s">
        <v>554</v>
      </c>
    </row>
    <row r="120" spans="1:62" ht="19.5" thickBot="1" x14ac:dyDescent="0.45">
      <c r="B120" s="324" t="s">
        <v>111</v>
      </c>
      <c r="C120" s="386" t="s">
        <v>66</v>
      </c>
      <c r="D120" s="325">
        <f>'2-1　性能情報入力シート'!D9</f>
        <v>0</v>
      </c>
      <c r="E120" s="325">
        <f>'2-1　性能情報入力シート'!E9</f>
        <v>0</v>
      </c>
      <c r="F120" s="325">
        <f>'2-1　性能情報入力シート'!F9</f>
        <v>0</v>
      </c>
      <c r="G120" s="325">
        <f>'2-1　性能情報入力シート'!G9</f>
        <v>0</v>
      </c>
      <c r="H120" s="325">
        <f>'2-1　性能情報入力シート'!H9</f>
        <v>0</v>
      </c>
      <c r="I120" s="325">
        <f>'2-1　性能情報入力シート'!I9</f>
        <v>0</v>
      </c>
      <c r="J120" s="325">
        <f>'2-1　性能情報入力シート'!J9</f>
        <v>0</v>
      </c>
      <c r="K120" s="325">
        <f>'2-1　性能情報入力シート'!K9</f>
        <v>0</v>
      </c>
      <c r="L120" s="325">
        <f>'2-1　性能情報入力シート'!L9</f>
        <v>0</v>
      </c>
      <c r="M120" s="325">
        <f>'2-1　性能情報入力シート'!M9</f>
        <v>0</v>
      </c>
      <c r="N120" s="325">
        <f>'2-1　性能情報入力シート'!N9</f>
        <v>0</v>
      </c>
      <c r="O120" s="325">
        <f>'2-1　性能情報入力シート'!O9</f>
        <v>0</v>
      </c>
      <c r="P120" s="325">
        <f>'2-1　性能情報入力シート'!P9</f>
        <v>0</v>
      </c>
      <c r="Q120" s="325">
        <f>'2-1　性能情報入力シート'!Q9</f>
        <v>0</v>
      </c>
      <c r="R120" s="325">
        <f>'2-1　性能情報入力シート'!R9</f>
        <v>0</v>
      </c>
      <c r="S120" s="325">
        <f>'2-1　性能情報入力シート'!S9</f>
        <v>0</v>
      </c>
      <c r="T120" s="325">
        <f>'2-1　性能情報入力シート'!T9</f>
        <v>0</v>
      </c>
      <c r="U120" s="325">
        <f>'2-1　性能情報入力シート'!U9</f>
        <v>0</v>
      </c>
      <c r="V120" s="325">
        <f>'2-1　性能情報入力シート'!V9</f>
        <v>0</v>
      </c>
      <c r="W120" s="351">
        <f>'2-1　性能情報入力シート'!W9</f>
        <v>0</v>
      </c>
      <c r="X120" s="297">
        <f t="shared" si="72"/>
        <v>0</v>
      </c>
      <c r="Y120" s="24" t="s">
        <v>554</v>
      </c>
    </row>
    <row r="121" spans="1:62" ht="19.5" thickBot="1" x14ac:dyDescent="0.45">
      <c r="B121" s="315"/>
      <c r="C121" s="315"/>
      <c r="D121" s="315"/>
      <c r="E121" s="315"/>
      <c r="F121" s="315"/>
      <c r="G121" s="315"/>
      <c r="H121" s="315"/>
      <c r="I121" s="315"/>
      <c r="J121" s="315"/>
      <c r="K121" s="315"/>
      <c r="L121" s="315"/>
      <c r="M121" s="315"/>
      <c r="N121" s="315"/>
      <c r="O121" s="315"/>
      <c r="P121" s="315"/>
      <c r="Q121" s="315"/>
      <c r="R121" s="315"/>
      <c r="S121" s="315"/>
      <c r="T121" s="315"/>
      <c r="U121" s="315"/>
      <c r="V121" s="315"/>
      <c r="W121" s="315"/>
      <c r="X121" s="315"/>
      <c r="Y121" s="315"/>
      <c r="Z121" s="315"/>
      <c r="AA121" s="315"/>
      <c r="AB121" s="315"/>
      <c r="AC121" s="315"/>
      <c r="AD121" s="315"/>
      <c r="AE121" s="315"/>
      <c r="AF121" s="315"/>
      <c r="AG121" s="315"/>
      <c r="AH121" s="315"/>
      <c r="AI121" s="315"/>
      <c r="AJ121" s="315"/>
      <c r="AK121" s="315"/>
      <c r="AL121" s="315"/>
      <c r="AM121" s="315"/>
      <c r="AN121" s="315"/>
      <c r="AO121" s="315"/>
      <c r="AP121" s="315"/>
      <c r="AQ121" s="315"/>
      <c r="AR121" s="315"/>
      <c r="AS121" s="315"/>
      <c r="AT121" s="315"/>
      <c r="AU121" s="315"/>
      <c r="AV121" s="315"/>
      <c r="AW121" s="315"/>
      <c r="AX121" s="315"/>
      <c r="AY121" s="315"/>
      <c r="AZ121" s="315"/>
      <c r="BA121" s="315"/>
      <c r="BB121" s="315"/>
      <c r="BC121" s="315"/>
      <c r="BD121" s="315"/>
      <c r="BE121" s="315"/>
      <c r="BF121" s="315"/>
      <c r="BG121" s="315"/>
      <c r="BH121" s="315"/>
      <c r="BI121" s="315"/>
      <c r="BJ121" s="315"/>
    </row>
    <row r="122" spans="1:62" s="319" customFormat="1" x14ac:dyDescent="0.4">
      <c r="B122" s="306"/>
      <c r="C122" s="307" t="s">
        <v>93</v>
      </c>
      <c r="D122" s="308" t="s">
        <v>93</v>
      </c>
      <c r="E122" s="327" t="s">
        <v>93</v>
      </c>
      <c r="F122" s="307" t="s">
        <v>300</v>
      </c>
      <c r="G122" s="308" t="s">
        <v>300</v>
      </c>
      <c r="H122" s="327" t="s">
        <v>300</v>
      </c>
      <c r="I122" s="307" t="s">
        <v>301</v>
      </c>
      <c r="J122" s="308" t="s">
        <v>301</v>
      </c>
      <c r="K122" s="327" t="s">
        <v>301</v>
      </c>
      <c r="L122" s="307" t="s">
        <v>302</v>
      </c>
      <c r="M122" s="308" t="s">
        <v>302</v>
      </c>
      <c r="N122" s="327" t="s">
        <v>302</v>
      </c>
      <c r="O122" s="307" t="s">
        <v>303</v>
      </c>
      <c r="P122" s="308" t="s">
        <v>303</v>
      </c>
      <c r="Q122" s="327" t="s">
        <v>303</v>
      </c>
      <c r="R122" s="307" t="s">
        <v>304</v>
      </c>
      <c r="S122" s="308" t="s">
        <v>304</v>
      </c>
      <c r="T122" s="327" t="s">
        <v>304</v>
      </c>
      <c r="U122" s="307" t="s">
        <v>305</v>
      </c>
      <c r="V122" s="308" t="s">
        <v>305</v>
      </c>
      <c r="W122" s="327" t="s">
        <v>305</v>
      </c>
      <c r="X122" s="307" t="s">
        <v>306</v>
      </c>
      <c r="Y122" s="308" t="s">
        <v>306</v>
      </c>
      <c r="Z122" s="327" t="s">
        <v>306</v>
      </c>
      <c r="AA122" s="307" t="s">
        <v>307</v>
      </c>
      <c r="AB122" s="308" t="s">
        <v>307</v>
      </c>
      <c r="AC122" s="327" t="s">
        <v>307</v>
      </c>
      <c r="AD122" s="307" t="s">
        <v>308</v>
      </c>
      <c r="AE122" s="308" t="s">
        <v>308</v>
      </c>
      <c r="AF122" s="327" t="s">
        <v>308</v>
      </c>
      <c r="AG122" s="307" t="s">
        <v>309</v>
      </c>
      <c r="AH122" s="308" t="s">
        <v>309</v>
      </c>
      <c r="AI122" s="327" t="s">
        <v>309</v>
      </c>
      <c r="AJ122" s="307" t="s">
        <v>310</v>
      </c>
      <c r="AK122" s="308" t="s">
        <v>310</v>
      </c>
      <c r="AL122" s="327" t="s">
        <v>310</v>
      </c>
      <c r="AM122" s="307" t="s">
        <v>311</v>
      </c>
      <c r="AN122" s="308" t="s">
        <v>311</v>
      </c>
      <c r="AO122" s="327" t="s">
        <v>311</v>
      </c>
      <c r="AP122" s="307" t="s">
        <v>312</v>
      </c>
      <c r="AQ122" s="308" t="s">
        <v>312</v>
      </c>
      <c r="AR122" s="327" t="s">
        <v>312</v>
      </c>
      <c r="AS122" s="307" t="s">
        <v>313</v>
      </c>
      <c r="AT122" s="308" t="s">
        <v>313</v>
      </c>
      <c r="AU122" s="327" t="s">
        <v>313</v>
      </c>
      <c r="AV122" s="307" t="s">
        <v>314</v>
      </c>
      <c r="AW122" s="308" t="s">
        <v>314</v>
      </c>
      <c r="AX122" s="327" t="s">
        <v>314</v>
      </c>
      <c r="AY122" s="307" t="s">
        <v>315</v>
      </c>
      <c r="AZ122" s="308" t="s">
        <v>315</v>
      </c>
      <c r="BA122" s="327" t="s">
        <v>315</v>
      </c>
      <c r="BB122" s="307" t="s">
        <v>316</v>
      </c>
      <c r="BC122" s="308" t="s">
        <v>316</v>
      </c>
      <c r="BD122" s="327" t="s">
        <v>316</v>
      </c>
      <c r="BE122" s="307" t="s">
        <v>317</v>
      </c>
      <c r="BF122" s="308" t="s">
        <v>317</v>
      </c>
      <c r="BG122" s="327" t="s">
        <v>317</v>
      </c>
      <c r="BH122" s="307" t="s">
        <v>318</v>
      </c>
      <c r="BI122" s="308" t="s">
        <v>318</v>
      </c>
      <c r="BJ122" s="327" t="s">
        <v>318</v>
      </c>
    </row>
    <row r="123" spans="1:62" s="319" customFormat="1" x14ac:dyDescent="0.4">
      <c r="B123" s="328"/>
      <c r="C123" s="329" t="s">
        <v>320</v>
      </c>
      <c r="D123" s="330" t="s">
        <v>321</v>
      </c>
      <c r="E123" s="331" t="s">
        <v>128</v>
      </c>
      <c r="F123" s="329" t="s">
        <v>353</v>
      </c>
      <c r="G123" s="330" t="s">
        <v>354</v>
      </c>
      <c r="H123" s="331" t="s">
        <v>355</v>
      </c>
      <c r="I123" s="329" t="s">
        <v>353</v>
      </c>
      <c r="J123" s="330" t="s">
        <v>354</v>
      </c>
      <c r="K123" s="331" t="s">
        <v>355</v>
      </c>
      <c r="L123" s="329" t="s">
        <v>353</v>
      </c>
      <c r="M123" s="330" t="s">
        <v>354</v>
      </c>
      <c r="N123" s="331" t="s">
        <v>355</v>
      </c>
      <c r="O123" s="329" t="s">
        <v>353</v>
      </c>
      <c r="P123" s="330" t="s">
        <v>354</v>
      </c>
      <c r="Q123" s="331" t="s">
        <v>355</v>
      </c>
      <c r="R123" s="329" t="s">
        <v>353</v>
      </c>
      <c r="S123" s="330" t="s">
        <v>354</v>
      </c>
      <c r="T123" s="331" t="s">
        <v>355</v>
      </c>
      <c r="U123" s="329" t="s">
        <v>353</v>
      </c>
      <c r="V123" s="330" t="s">
        <v>354</v>
      </c>
      <c r="W123" s="331" t="s">
        <v>355</v>
      </c>
      <c r="X123" s="329" t="s">
        <v>353</v>
      </c>
      <c r="Y123" s="330" t="s">
        <v>354</v>
      </c>
      <c r="Z123" s="331" t="s">
        <v>355</v>
      </c>
      <c r="AA123" s="329" t="s">
        <v>353</v>
      </c>
      <c r="AB123" s="330" t="s">
        <v>354</v>
      </c>
      <c r="AC123" s="331" t="s">
        <v>355</v>
      </c>
      <c r="AD123" s="329" t="s">
        <v>353</v>
      </c>
      <c r="AE123" s="330" t="s">
        <v>354</v>
      </c>
      <c r="AF123" s="331" t="s">
        <v>355</v>
      </c>
      <c r="AG123" s="329" t="s">
        <v>353</v>
      </c>
      <c r="AH123" s="330" t="s">
        <v>354</v>
      </c>
      <c r="AI123" s="331" t="s">
        <v>355</v>
      </c>
      <c r="AJ123" s="329" t="s">
        <v>353</v>
      </c>
      <c r="AK123" s="330" t="s">
        <v>354</v>
      </c>
      <c r="AL123" s="331" t="s">
        <v>355</v>
      </c>
      <c r="AM123" s="329" t="s">
        <v>353</v>
      </c>
      <c r="AN123" s="330" t="s">
        <v>354</v>
      </c>
      <c r="AO123" s="331" t="s">
        <v>355</v>
      </c>
      <c r="AP123" s="329" t="s">
        <v>353</v>
      </c>
      <c r="AQ123" s="330" t="s">
        <v>354</v>
      </c>
      <c r="AR123" s="331" t="s">
        <v>355</v>
      </c>
      <c r="AS123" s="329" t="s">
        <v>353</v>
      </c>
      <c r="AT123" s="330" t="s">
        <v>354</v>
      </c>
      <c r="AU123" s="331" t="s">
        <v>355</v>
      </c>
      <c r="AV123" s="329" t="s">
        <v>353</v>
      </c>
      <c r="AW123" s="330" t="s">
        <v>354</v>
      </c>
      <c r="AX123" s="331" t="s">
        <v>355</v>
      </c>
      <c r="AY123" s="329" t="s">
        <v>353</v>
      </c>
      <c r="AZ123" s="330" t="s">
        <v>354</v>
      </c>
      <c r="BA123" s="331" t="s">
        <v>355</v>
      </c>
      <c r="BB123" s="329" t="s">
        <v>353</v>
      </c>
      <c r="BC123" s="330" t="s">
        <v>354</v>
      </c>
      <c r="BD123" s="331" t="s">
        <v>355</v>
      </c>
      <c r="BE123" s="329" t="s">
        <v>353</v>
      </c>
      <c r="BF123" s="330" t="s">
        <v>354</v>
      </c>
      <c r="BG123" s="331" t="s">
        <v>355</v>
      </c>
      <c r="BH123" s="329" t="s">
        <v>353</v>
      </c>
      <c r="BI123" s="330" t="s">
        <v>354</v>
      </c>
      <c r="BJ123" s="331" t="s">
        <v>355</v>
      </c>
    </row>
    <row r="124" spans="1:62" x14ac:dyDescent="0.4">
      <c r="B124" s="332">
        <v>4</v>
      </c>
      <c r="C124" s="333">
        <f>$D$119/1000*($L$7^2*$J$7+$L$8^2*$J$8)</f>
        <v>0</v>
      </c>
      <c r="D124" s="334">
        <f>$D$120/1000*24*($F$7+$F$8)</f>
        <v>0</v>
      </c>
      <c r="E124" s="335">
        <f>$C$124+$D$124</f>
        <v>0</v>
      </c>
      <c r="F124" s="333">
        <f>$E$119/1000*($L$7^2*$J$7+$L$8^2*$J$8)</f>
        <v>0</v>
      </c>
      <c r="G124" s="334">
        <f>$E$120/1000*24*($F$7+$F$8)</f>
        <v>0</v>
      </c>
      <c r="H124" s="335">
        <f>F$124+G$124</f>
        <v>0</v>
      </c>
      <c r="I124" s="333">
        <f>$F$119/1000*($L$7^2*$J$7+$L$8^2*$J$8)</f>
        <v>0</v>
      </c>
      <c r="J124" s="334">
        <f>$F$120/1000*24*($F$7+$F$8)</f>
        <v>0</v>
      </c>
      <c r="K124" s="335">
        <f>I$124+J$124</f>
        <v>0</v>
      </c>
      <c r="L124" s="333">
        <f>$G$119/1000*($L$7^2*$J$7+$L$8^2*$J$8)</f>
        <v>0</v>
      </c>
      <c r="M124" s="334">
        <f>$G$120/1000*24*($F$7+$F$8)</f>
        <v>0</v>
      </c>
      <c r="N124" s="335">
        <f>L$124+M$124</f>
        <v>0</v>
      </c>
      <c r="O124" s="333">
        <f>$H$119/1000*($L$7^2*$J$7+$L$8^2*$J$8)</f>
        <v>0</v>
      </c>
      <c r="P124" s="334">
        <f>$H$120/1000*24*($F$7+$F$8)</f>
        <v>0</v>
      </c>
      <c r="Q124" s="335">
        <f>O$124+P$124</f>
        <v>0</v>
      </c>
      <c r="R124" s="333">
        <f>$I$119/1000*($L$7^2*$J$7+$L$8^2*$J$8)</f>
        <v>0</v>
      </c>
      <c r="S124" s="334">
        <f>$I$120/1000*24*($F$7+$F$8)</f>
        <v>0</v>
      </c>
      <c r="T124" s="335">
        <f>R$124+S$124</f>
        <v>0</v>
      </c>
      <c r="U124" s="333">
        <f>$J$119/1000*($L$7^2*$J$7+$L$8^2*$J$8)</f>
        <v>0</v>
      </c>
      <c r="V124" s="334">
        <f>$J$120/1000*24*($F$7+$F$8)</f>
        <v>0</v>
      </c>
      <c r="W124" s="335">
        <f>U$124+V$124</f>
        <v>0</v>
      </c>
      <c r="X124" s="333">
        <f>$K$119/1000*($L$7^2*$J$7+$L$8^2*$J$8)</f>
        <v>0</v>
      </c>
      <c r="Y124" s="334">
        <f>$K$120/1000*24*($F$7+$F$8)</f>
        <v>0</v>
      </c>
      <c r="Z124" s="335">
        <f>X$124+Y$124</f>
        <v>0</v>
      </c>
      <c r="AA124" s="333">
        <f>$L$119/1000*($L$7^2*$J$7+$L$8^2*$J$8)</f>
        <v>0</v>
      </c>
      <c r="AB124" s="334">
        <f>$L$120/1000*24*($F$7+$F$8)</f>
        <v>0</v>
      </c>
      <c r="AC124" s="335">
        <f>AA$124+AB$124</f>
        <v>0</v>
      </c>
      <c r="AD124" s="333">
        <f>$M$119/1000*($L$7^2*$J$7+$L$8^2*$J$8)</f>
        <v>0</v>
      </c>
      <c r="AE124" s="334">
        <f>$M$120/1000*24*($F$7+$F$8)</f>
        <v>0</v>
      </c>
      <c r="AF124" s="335">
        <f>AD$124+AE$124</f>
        <v>0</v>
      </c>
      <c r="AG124" s="333">
        <f>$N$119/1000*($L$7^2*$J$7+$L$8^2*$J$8)</f>
        <v>0</v>
      </c>
      <c r="AH124" s="334">
        <f>$N$120/1000*24*($F$7+$F$8)</f>
        <v>0</v>
      </c>
      <c r="AI124" s="335">
        <f>AG$124+AH$124</f>
        <v>0</v>
      </c>
      <c r="AJ124" s="333">
        <f>$O$119/1000*($L$7^2*$J$7+$L$8^2*$J$8)</f>
        <v>0</v>
      </c>
      <c r="AK124" s="334">
        <f>$O$120/1000*24*($F$7+$F$8)</f>
        <v>0</v>
      </c>
      <c r="AL124" s="335">
        <f>AJ$124+AK$124</f>
        <v>0</v>
      </c>
      <c r="AM124" s="333">
        <f>$P$119/1000*($L$7^2*$J$7+$L$8^2*$J$8)</f>
        <v>0</v>
      </c>
      <c r="AN124" s="334">
        <f>$P$120/1000*24*($F$7+$F$8)</f>
        <v>0</v>
      </c>
      <c r="AO124" s="335">
        <f>AM$124+AN$124</f>
        <v>0</v>
      </c>
      <c r="AP124" s="333">
        <f>$Q$119/1000*($L$7^2*$J$7+$L$8^2*$J$8)</f>
        <v>0</v>
      </c>
      <c r="AQ124" s="334">
        <f>$Q$120/1000*24*($F$7+$F$8)</f>
        <v>0</v>
      </c>
      <c r="AR124" s="335">
        <f>AP$124+AQ$124</f>
        <v>0</v>
      </c>
      <c r="AS124" s="333">
        <f>$R$119/1000*($L$7^2*$J$7+$L$8^2*$J$8)</f>
        <v>0</v>
      </c>
      <c r="AT124" s="334">
        <f>$R$120/1000*24*($F$7+$F$8)</f>
        <v>0</v>
      </c>
      <c r="AU124" s="335">
        <f>AS$124+AT$124</f>
        <v>0</v>
      </c>
      <c r="AV124" s="333">
        <f>$S$119/1000*($L$7^2*$J$7+$L$8^2*$J$8)</f>
        <v>0</v>
      </c>
      <c r="AW124" s="334">
        <f>$S$120/1000*24*($F$7+$F$8)</f>
        <v>0</v>
      </c>
      <c r="AX124" s="335">
        <f>AV$124+AW$124</f>
        <v>0</v>
      </c>
      <c r="AY124" s="333">
        <f>$T$119/1000*($L$7^2*$J$7+$L$8^2*$J$8)</f>
        <v>0</v>
      </c>
      <c r="AZ124" s="334">
        <f>$T$120/1000*24*($F$7+$F$8)</f>
        <v>0</v>
      </c>
      <c r="BA124" s="335">
        <f>AY$124+AZ$124</f>
        <v>0</v>
      </c>
      <c r="BB124" s="333">
        <f>$U$119/1000*($L$7^2*$J$7+$L$8^2*$J$8)</f>
        <v>0</v>
      </c>
      <c r="BC124" s="334">
        <f>$U$120/1000*24*($F$7+$F$8)</f>
        <v>0</v>
      </c>
      <c r="BD124" s="335">
        <f>BB$124+BC$124</f>
        <v>0</v>
      </c>
      <c r="BE124" s="333">
        <f>$V$119/1000*($L$7^2*$J$7+$L$8^2*$J$8)</f>
        <v>0</v>
      </c>
      <c r="BF124" s="334">
        <f>$V$120/1000*24*($F$7+$F$8)</f>
        <v>0</v>
      </c>
      <c r="BG124" s="335">
        <f>BE$124+BF$124</f>
        <v>0</v>
      </c>
      <c r="BH124" s="333">
        <f>$W$119/1000*($L$7^2*$J$7+$L$8^2*$J$8)</f>
        <v>0</v>
      </c>
      <c r="BI124" s="334">
        <f>$W$120/1000*24*($F$7+$F$8)</f>
        <v>0</v>
      </c>
      <c r="BJ124" s="335">
        <f>BH$124+BI$124</f>
        <v>0</v>
      </c>
    </row>
    <row r="125" spans="1:62" x14ac:dyDescent="0.4">
      <c r="B125" s="332">
        <v>5</v>
      </c>
      <c r="C125" s="333">
        <f>$D$119/1000*($L$9^2*$J$9+$L$10^2*$J$10)</f>
        <v>0</v>
      </c>
      <c r="D125" s="334">
        <f>$D$120/1000*24*($F$9+$F$10)</f>
        <v>0</v>
      </c>
      <c r="E125" s="335">
        <f>$C$125+$D$125</f>
        <v>0</v>
      </c>
      <c r="F125" s="333">
        <f>$E$119/1000*($L$9^2*$J$9+$L$10^2*$J$10)</f>
        <v>0</v>
      </c>
      <c r="G125" s="334">
        <f>$E$120/1000*24*($F$9+$F$10)</f>
        <v>0</v>
      </c>
      <c r="H125" s="335">
        <f>F$125+G$125</f>
        <v>0</v>
      </c>
      <c r="I125" s="333">
        <f>$F$119/1000*($L$9^2*$J$9+$L$10^2*$J$10)</f>
        <v>0</v>
      </c>
      <c r="J125" s="334">
        <f>$F$120/1000*24*($F$9+$F$10)</f>
        <v>0</v>
      </c>
      <c r="K125" s="335">
        <f>I$125+J$125</f>
        <v>0</v>
      </c>
      <c r="L125" s="333">
        <f>$G$119/1000*($L$9^2*$J$9+$L$10^2*$J$10)</f>
        <v>0</v>
      </c>
      <c r="M125" s="334">
        <f>$G$120/1000*24*($F$9+$F$10)</f>
        <v>0</v>
      </c>
      <c r="N125" s="335">
        <f>L$125+M$125</f>
        <v>0</v>
      </c>
      <c r="O125" s="333">
        <f>$H$119/1000*($L$9^2*$J$9+$L$10^2*$J$10)</f>
        <v>0</v>
      </c>
      <c r="P125" s="334">
        <f>$H$120/1000*24*($F$9+$F$10)</f>
        <v>0</v>
      </c>
      <c r="Q125" s="335">
        <f>O$125+P$125</f>
        <v>0</v>
      </c>
      <c r="R125" s="333">
        <f>$I$119/1000*($L$9^2*$J$9+$L$10^2*$J$10)</f>
        <v>0</v>
      </c>
      <c r="S125" s="334">
        <f>$I$120/1000*24*($F$9+$F$10)</f>
        <v>0</v>
      </c>
      <c r="T125" s="335">
        <f>R$125+S$125</f>
        <v>0</v>
      </c>
      <c r="U125" s="333">
        <f>$J$119/1000*($L$9^2*$J$9+$L$10^2*$J$10)</f>
        <v>0</v>
      </c>
      <c r="V125" s="334">
        <f>$J$120/1000*24*($F$9+$F$10)</f>
        <v>0</v>
      </c>
      <c r="W125" s="335">
        <f>U$125+V$125</f>
        <v>0</v>
      </c>
      <c r="X125" s="333">
        <f>$K$119/1000*($L$9^2*$J$9+$L$10^2*$J$10)</f>
        <v>0</v>
      </c>
      <c r="Y125" s="334">
        <f>$K$120/1000*24*($F$9+$F$10)</f>
        <v>0</v>
      </c>
      <c r="Z125" s="335">
        <f>X$125+Y$125</f>
        <v>0</v>
      </c>
      <c r="AA125" s="333">
        <f>$L$119/1000*($L$9^2*$J$9+$L$10^2*$J$10)</f>
        <v>0</v>
      </c>
      <c r="AB125" s="334">
        <f>$L$120/1000*24*($F$9+$F$10)</f>
        <v>0</v>
      </c>
      <c r="AC125" s="335">
        <f>AA$125+AB$125</f>
        <v>0</v>
      </c>
      <c r="AD125" s="333">
        <f>$M$119/1000*($L$9^2*$J$9+$L$10^2*$J$10)</f>
        <v>0</v>
      </c>
      <c r="AE125" s="334">
        <f>$M$120/1000*24*($F$9+$F$10)</f>
        <v>0</v>
      </c>
      <c r="AF125" s="335">
        <f>AD$125+AE$125</f>
        <v>0</v>
      </c>
      <c r="AG125" s="333">
        <f>$N$119/1000*($L$9^2*$J$9+$L$10^2*$J$10)</f>
        <v>0</v>
      </c>
      <c r="AH125" s="334">
        <f>$N$120/1000*24*($F$9+$F$10)</f>
        <v>0</v>
      </c>
      <c r="AI125" s="335">
        <f>AG$125+AH$125</f>
        <v>0</v>
      </c>
      <c r="AJ125" s="333">
        <f>$O$119/1000*($L$9^2*$J$9+$L$10^2*$J$10)</f>
        <v>0</v>
      </c>
      <c r="AK125" s="334">
        <f>$O$120/1000*24*($F$9+$F$10)</f>
        <v>0</v>
      </c>
      <c r="AL125" s="335">
        <f>AJ$125+AK$125</f>
        <v>0</v>
      </c>
      <c r="AM125" s="333">
        <f>$P$119/1000*($L$9^2*$J$9+$L$10^2*$J$10)</f>
        <v>0</v>
      </c>
      <c r="AN125" s="334">
        <f>$P$120/1000*24*($F$9+$F$10)</f>
        <v>0</v>
      </c>
      <c r="AO125" s="335">
        <f>AM$125+AN$125</f>
        <v>0</v>
      </c>
      <c r="AP125" s="333">
        <f>$Q$119/1000*($L$9^2*$J$9+$L$10^2*$J$10)</f>
        <v>0</v>
      </c>
      <c r="AQ125" s="334">
        <f>$Q$120/1000*24*($F$9+$F$10)</f>
        <v>0</v>
      </c>
      <c r="AR125" s="335">
        <f>AP$125+AQ$125</f>
        <v>0</v>
      </c>
      <c r="AS125" s="333">
        <f>$R$119/1000*($L$9^2*$J$9+$L$10^2*$J$10)</f>
        <v>0</v>
      </c>
      <c r="AT125" s="334">
        <f>$R$120/1000*24*($F$9+$F$10)</f>
        <v>0</v>
      </c>
      <c r="AU125" s="335">
        <f>AS$125+AT$125</f>
        <v>0</v>
      </c>
      <c r="AV125" s="333">
        <f>$S$119/1000*($L$9^2*$J$9+$L$10^2*$J$10)</f>
        <v>0</v>
      </c>
      <c r="AW125" s="334">
        <f>$S$120/1000*24*($F$9+$F$10)</f>
        <v>0</v>
      </c>
      <c r="AX125" s="335">
        <f>AV$125+AW$125</f>
        <v>0</v>
      </c>
      <c r="AY125" s="333">
        <f>$T$119/1000*($L$9^2*$J$9+$L$10^2*$J$10)</f>
        <v>0</v>
      </c>
      <c r="AZ125" s="334">
        <f>$T$120/1000*24*($F$9+$F$10)</f>
        <v>0</v>
      </c>
      <c r="BA125" s="335">
        <f>AY$125+AZ$125</f>
        <v>0</v>
      </c>
      <c r="BB125" s="333">
        <f>$U$119/1000*($L$9^2*$J$9+$L$10^2*$J$10)</f>
        <v>0</v>
      </c>
      <c r="BC125" s="334">
        <f>$U$120/1000*24*($F$9+$F$10)</f>
        <v>0</v>
      </c>
      <c r="BD125" s="335">
        <f>BB$125+BC$125</f>
        <v>0</v>
      </c>
      <c r="BE125" s="333">
        <f>$V$119/1000*($L$9^2*$J$9+$L$10^2*$J$10)</f>
        <v>0</v>
      </c>
      <c r="BF125" s="334">
        <f>$V$120/1000*24*($F$9+$F$10)</f>
        <v>0</v>
      </c>
      <c r="BG125" s="335">
        <f>BE$125+BF$125</f>
        <v>0</v>
      </c>
      <c r="BH125" s="333">
        <f>$W$119/1000*($L$9^2*$J$9+$L$10^2*$J$10)</f>
        <v>0</v>
      </c>
      <c r="BI125" s="334">
        <f>$W$120/1000*24*($F$9+$F$10)</f>
        <v>0</v>
      </c>
      <c r="BJ125" s="335">
        <f>BH$125+BI$125</f>
        <v>0</v>
      </c>
    </row>
    <row r="126" spans="1:62" x14ac:dyDescent="0.4">
      <c r="B126" s="332">
        <v>6</v>
      </c>
      <c r="C126" s="333">
        <f>$D$119/1000*($L$11^2*J$11+L12^2*J$12)</f>
        <v>0</v>
      </c>
      <c r="D126" s="334">
        <f>$D$120/1000*24*($F$11+$F$12)</f>
        <v>0</v>
      </c>
      <c r="E126" s="335">
        <f>$C$126+$D$126</f>
        <v>0</v>
      </c>
      <c r="F126" s="333">
        <f>$E$119/1000*($L$11^2*$J$17+$L$12^2*$J$18)</f>
        <v>0</v>
      </c>
      <c r="G126" s="334">
        <f>$E$120/1000*24*($F$11+$F$12)</f>
        <v>0</v>
      </c>
      <c r="H126" s="335">
        <f>F$126+G$126</f>
        <v>0</v>
      </c>
      <c r="I126" s="333">
        <f>$F$119/1000*($L$11^2*$J$17+$L$12^2*$J$18)</f>
        <v>0</v>
      </c>
      <c r="J126" s="334">
        <f>$F$120/1000*24*($F$11+$F$12)</f>
        <v>0</v>
      </c>
      <c r="K126" s="335">
        <f>I$126+J$126</f>
        <v>0</v>
      </c>
      <c r="L126" s="333">
        <f>$G$119/1000*($L$11^2*$J$17+$L$12^2*$J$18)</f>
        <v>0</v>
      </c>
      <c r="M126" s="334">
        <f>$G$120/1000*24*($F$11+$F$12)</f>
        <v>0</v>
      </c>
      <c r="N126" s="335">
        <f>L$126+M$126</f>
        <v>0</v>
      </c>
      <c r="O126" s="333">
        <f>$H$119/1000*($L$11^2*$J$17+$L$12^2*$J$18)</f>
        <v>0</v>
      </c>
      <c r="P126" s="334">
        <f>$H$120/1000*24*($F$11+$F$12)</f>
        <v>0</v>
      </c>
      <c r="Q126" s="335">
        <f>O$126+P$126</f>
        <v>0</v>
      </c>
      <c r="R126" s="333">
        <f>$I$119/1000*($L$11^2*$J$17+$L$12^2*$J$18)</f>
        <v>0</v>
      </c>
      <c r="S126" s="334">
        <f>$I$120/1000*24*($F$11+$F$12)</f>
        <v>0</v>
      </c>
      <c r="T126" s="335">
        <f>R$126+S$126</f>
        <v>0</v>
      </c>
      <c r="U126" s="333">
        <f>$J$119/1000*($L$11^2*$J$17+$L$12^2*$J$18)</f>
        <v>0</v>
      </c>
      <c r="V126" s="334">
        <f>$J$120/1000*24*($F$11+$F$12)</f>
        <v>0</v>
      </c>
      <c r="W126" s="335">
        <f>U$126+V$126</f>
        <v>0</v>
      </c>
      <c r="X126" s="333">
        <f>$K$119/1000*($L$11^2*$J$17+$L$12^2*$J$18)</f>
        <v>0</v>
      </c>
      <c r="Y126" s="334">
        <f>$K$120/1000*24*($F$11+$F$12)</f>
        <v>0</v>
      </c>
      <c r="Z126" s="335">
        <f>X$126+Y$126</f>
        <v>0</v>
      </c>
      <c r="AA126" s="333">
        <f>$L$119/1000*($L$11^2*$J$17+$L$12^2*$J$18)</f>
        <v>0</v>
      </c>
      <c r="AB126" s="334">
        <f>$L$120/1000*24*($F$11+$F$12)</f>
        <v>0</v>
      </c>
      <c r="AC126" s="335">
        <f>AA$126+AB$126</f>
        <v>0</v>
      </c>
      <c r="AD126" s="333">
        <f>$M$119/1000*($L$11^2*$J$17+$L$12^2*$J$18)</f>
        <v>0</v>
      </c>
      <c r="AE126" s="334">
        <f>$M$120/1000*24*($F$11+$F$12)</f>
        <v>0</v>
      </c>
      <c r="AF126" s="335">
        <f>AD$126+AE$126</f>
        <v>0</v>
      </c>
      <c r="AG126" s="333">
        <f>$N$119/1000*($L$11^2*$J$17+$L$12^2*$J$18)</f>
        <v>0</v>
      </c>
      <c r="AH126" s="334">
        <f>$N$120/1000*24*($F$11+$F$12)</f>
        <v>0</v>
      </c>
      <c r="AI126" s="335">
        <f>AG$126+AH$126</f>
        <v>0</v>
      </c>
      <c r="AJ126" s="333">
        <f>$O$119/1000*($L$11^2*$J$17+$L$12^2*$J$18)</f>
        <v>0</v>
      </c>
      <c r="AK126" s="334">
        <f>$O$120/1000*24*($F$11+$F$12)</f>
        <v>0</v>
      </c>
      <c r="AL126" s="335">
        <f>AJ$126+AK$126</f>
        <v>0</v>
      </c>
      <c r="AM126" s="333">
        <f>$P$119/1000*($L$11^2*$J$17+$L$12^2*$J$18)</f>
        <v>0</v>
      </c>
      <c r="AN126" s="334">
        <f>$P$120/1000*24*($F$11+$F$12)</f>
        <v>0</v>
      </c>
      <c r="AO126" s="335">
        <f>AM$126+AN$126</f>
        <v>0</v>
      </c>
      <c r="AP126" s="333">
        <f>$Q$119/1000*($L$11^2*$J$17+$L$12^2*$J$18)</f>
        <v>0</v>
      </c>
      <c r="AQ126" s="334">
        <f>$Q$120/1000*24*($F$11+$F$12)</f>
        <v>0</v>
      </c>
      <c r="AR126" s="335">
        <f>AP$126+AQ$126</f>
        <v>0</v>
      </c>
      <c r="AS126" s="333">
        <f>$R$119/1000*($L$11^2*$J$17+$L$12^2*$J$18)</f>
        <v>0</v>
      </c>
      <c r="AT126" s="334">
        <f>$R$120/1000*24*($F$11+$F$12)</f>
        <v>0</v>
      </c>
      <c r="AU126" s="335">
        <f>AS$126+AT$126</f>
        <v>0</v>
      </c>
      <c r="AV126" s="333">
        <f>$S$119/1000*($L$11^2*$J$17+$L$12^2*$J$18)</f>
        <v>0</v>
      </c>
      <c r="AW126" s="334">
        <f>$S$120/1000*24*($F$11+$F$12)</f>
        <v>0</v>
      </c>
      <c r="AX126" s="335">
        <f>AV$126+AW$126</f>
        <v>0</v>
      </c>
      <c r="AY126" s="333">
        <f>$T$119/1000*($L$11^2*$J$17+$L$12^2*$J$18)</f>
        <v>0</v>
      </c>
      <c r="AZ126" s="334">
        <f>$T$120/1000*24*($F$11+$F$12)</f>
        <v>0</v>
      </c>
      <c r="BA126" s="335">
        <f>AY$126+AZ$126</f>
        <v>0</v>
      </c>
      <c r="BB126" s="333">
        <f>$U$119/1000*($L$11^2*$J$17+$L$12^2*$J$18)</f>
        <v>0</v>
      </c>
      <c r="BC126" s="334">
        <f>$U$120/1000*24*($F$11+$F$12)</f>
        <v>0</v>
      </c>
      <c r="BD126" s="335">
        <f>BB$126+BC$126</f>
        <v>0</v>
      </c>
      <c r="BE126" s="333">
        <f>$V$119/1000*($L$11^2*$J$17+$L$12^2*$J$18)</f>
        <v>0</v>
      </c>
      <c r="BF126" s="334">
        <f>$V$120/1000*24*($F$11+$F$12)</f>
        <v>0</v>
      </c>
      <c r="BG126" s="335">
        <f>BE$126+BF$126</f>
        <v>0</v>
      </c>
      <c r="BH126" s="333">
        <f>$W$119/1000*($L$11^2*$J$17+$L$12^2*$J$18)</f>
        <v>0</v>
      </c>
      <c r="BI126" s="334">
        <f>$W$120/1000*24*($F$11+$F$12)</f>
        <v>0</v>
      </c>
      <c r="BJ126" s="335">
        <f>BH$126+BI$126</f>
        <v>0</v>
      </c>
    </row>
    <row r="127" spans="1:62" x14ac:dyDescent="0.4">
      <c r="B127" s="332">
        <v>7</v>
      </c>
      <c r="C127" s="333">
        <f>$D$119/1000*($L$13^2*$J$13+$L$14^2*$J$14)</f>
        <v>0</v>
      </c>
      <c r="D127" s="334">
        <f>$D$120/1000*24*($F$13+$F$14)</f>
        <v>0</v>
      </c>
      <c r="E127" s="335">
        <f>$C$127+$D$127</f>
        <v>0</v>
      </c>
      <c r="F127" s="333">
        <f>$E$119/1000*($L$13^2*$J$13+$L$14^2*$J$14)</f>
        <v>0</v>
      </c>
      <c r="G127" s="334">
        <f>$E$120/1000*24*($F$13+$F$14)</f>
        <v>0</v>
      </c>
      <c r="H127" s="335">
        <f>F$127+G$127</f>
        <v>0</v>
      </c>
      <c r="I127" s="333">
        <f>$F$119/1000*($L$13^2*$J$13+$L$14^2*$J$14)</f>
        <v>0</v>
      </c>
      <c r="J127" s="334">
        <f>$F$120/1000*24*($F$13+$F$14)</f>
        <v>0</v>
      </c>
      <c r="K127" s="335">
        <f>I$127+J$127</f>
        <v>0</v>
      </c>
      <c r="L127" s="333">
        <f>$G$119/1000*($L$13^2*$J$13+$L$14^2*$J$14)</f>
        <v>0</v>
      </c>
      <c r="M127" s="334">
        <f>$G$120/1000*24*($F$13+$F$14)</f>
        <v>0</v>
      </c>
      <c r="N127" s="335">
        <f>L$127+M$127</f>
        <v>0</v>
      </c>
      <c r="O127" s="333">
        <f>$H$119/1000*($L$13^2*$J$13+$L$14^2*$J$14)</f>
        <v>0</v>
      </c>
      <c r="P127" s="334">
        <f>$H$120/1000*24*($F$13+$F$14)</f>
        <v>0</v>
      </c>
      <c r="Q127" s="335">
        <f>O$127+P$127</f>
        <v>0</v>
      </c>
      <c r="R127" s="333">
        <f>$I$119/1000*($L$13^2*$J$13+$L$14^2*$J$14)</f>
        <v>0</v>
      </c>
      <c r="S127" s="334">
        <f>$I$120/1000*24*($F$13+$F$14)</f>
        <v>0</v>
      </c>
      <c r="T127" s="335">
        <f>R$127+S$127</f>
        <v>0</v>
      </c>
      <c r="U127" s="333">
        <f>$J$119/1000*($L$13^2*$J$13+$L$14^2*$J$14)</f>
        <v>0</v>
      </c>
      <c r="V127" s="334">
        <f>$J$120/1000*24*($F$13+$F$14)</f>
        <v>0</v>
      </c>
      <c r="W127" s="335">
        <f>U$127+V$127</f>
        <v>0</v>
      </c>
      <c r="X127" s="333">
        <f>$K$119/1000*($L$13^2*$J$13+$L$14^2*$J$14)</f>
        <v>0</v>
      </c>
      <c r="Y127" s="334">
        <f>$K$120/1000*24*($F$13+$F$14)</f>
        <v>0</v>
      </c>
      <c r="Z127" s="335">
        <f>X$127+Y$127</f>
        <v>0</v>
      </c>
      <c r="AA127" s="333">
        <f>$L$119/1000*($L$13^2*$J$13+$L$14^2*$J$14)</f>
        <v>0</v>
      </c>
      <c r="AB127" s="334">
        <f>$L$120/1000*24*($F$13+$F$14)</f>
        <v>0</v>
      </c>
      <c r="AC127" s="335">
        <f>AA$127+AB$127</f>
        <v>0</v>
      </c>
      <c r="AD127" s="333">
        <f>$M$119/1000*($L$13^2*$J$13+$L$14^2*$J$14)</f>
        <v>0</v>
      </c>
      <c r="AE127" s="334">
        <f>$M$120/1000*24*($F$13+$F$14)</f>
        <v>0</v>
      </c>
      <c r="AF127" s="335">
        <f>AD$127+AE$127</f>
        <v>0</v>
      </c>
      <c r="AG127" s="333">
        <f>$N$119/1000*($L$13^2*$J$13+$L$14^2*$J$14)</f>
        <v>0</v>
      </c>
      <c r="AH127" s="334">
        <f>$N$120/1000*24*($F$13+$F$14)</f>
        <v>0</v>
      </c>
      <c r="AI127" s="335">
        <f>AG$127+AH$127</f>
        <v>0</v>
      </c>
      <c r="AJ127" s="333">
        <f>$O$119/1000*($L$13^2*$J$13+$L$14^2*$J$14)</f>
        <v>0</v>
      </c>
      <c r="AK127" s="334">
        <f>$O$120/1000*24*($F$13+$F$14)</f>
        <v>0</v>
      </c>
      <c r="AL127" s="335">
        <f>AJ$127+AK$127</f>
        <v>0</v>
      </c>
      <c r="AM127" s="333">
        <f>$P$119/1000*($L$13^2*$J$13+$L$14^2*$J$14)</f>
        <v>0</v>
      </c>
      <c r="AN127" s="334">
        <f>$P$120/1000*24*($F$13+$F$14)</f>
        <v>0</v>
      </c>
      <c r="AO127" s="335">
        <f>AM$127+AN$127</f>
        <v>0</v>
      </c>
      <c r="AP127" s="333">
        <f>$Q$119/1000*($L$13^2*$J$13+$L$14^2*$J$14)</f>
        <v>0</v>
      </c>
      <c r="AQ127" s="334">
        <f>$Q$120/1000*24*($F$13+$F$14)</f>
        <v>0</v>
      </c>
      <c r="AR127" s="335">
        <f>AP$127+AQ$127</f>
        <v>0</v>
      </c>
      <c r="AS127" s="333">
        <f>$R$119/1000*($L$13^2*$J$13+$L$14^2*$J$14)</f>
        <v>0</v>
      </c>
      <c r="AT127" s="334">
        <f>$R$120/1000*24*($F$13+$F$14)</f>
        <v>0</v>
      </c>
      <c r="AU127" s="335">
        <f>AS$127+AT$127</f>
        <v>0</v>
      </c>
      <c r="AV127" s="333">
        <f>$S$119/1000*($L$13^2*$J$13+$L$14^2*$J$14)</f>
        <v>0</v>
      </c>
      <c r="AW127" s="334">
        <f>$S$120/1000*24*($F$13+$F$14)</f>
        <v>0</v>
      </c>
      <c r="AX127" s="335">
        <f>AV$127+AW$127</f>
        <v>0</v>
      </c>
      <c r="AY127" s="333">
        <f>$T$119/1000*($L$13^2*$J$13+$L$14^2*$J$14)</f>
        <v>0</v>
      </c>
      <c r="AZ127" s="334">
        <f>$T$120/1000*24*($F$13+$F$14)</f>
        <v>0</v>
      </c>
      <c r="BA127" s="335">
        <f>AY$127+AZ$127</f>
        <v>0</v>
      </c>
      <c r="BB127" s="333">
        <f>$U$119/1000*($L$13^2*$J$13+$L$14^2*$J$14)</f>
        <v>0</v>
      </c>
      <c r="BC127" s="334">
        <f>$U$120/1000*24*($F$13+$F$14)</f>
        <v>0</v>
      </c>
      <c r="BD127" s="335">
        <f>BB$127+BC$127</f>
        <v>0</v>
      </c>
      <c r="BE127" s="333">
        <f>$V$119/1000*($L$13^2*$J$13+$L$14^2*$J$14)</f>
        <v>0</v>
      </c>
      <c r="BF127" s="334">
        <f>$V$120/1000*24*($F$13+$F$14)</f>
        <v>0</v>
      </c>
      <c r="BG127" s="335">
        <f>BE$127+BF$127</f>
        <v>0</v>
      </c>
      <c r="BH127" s="333">
        <f>$W$119/1000*($L$13^2*$J$13+$L$14^2*$J$14)</f>
        <v>0</v>
      </c>
      <c r="BI127" s="334">
        <f>$W$120/1000*24*($F$13+$F$14)</f>
        <v>0</v>
      </c>
      <c r="BJ127" s="335">
        <f>BH$127+BI$127</f>
        <v>0</v>
      </c>
    </row>
    <row r="128" spans="1:62" x14ac:dyDescent="0.4">
      <c r="B128" s="332">
        <v>8</v>
      </c>
      <c r="C128" s="333">
        <f>$D$119/1000*($L$15^2*$J$15+$L$16^2*$J$16)</f>
        <v>0</v>
      </c>
      <c r="D128" s="334">
        <f>$D$120/1000*24*($F$15+$F$16)</f>
        <v>0</v>
      </c>
      <c r="E128" s="335">
        <f>$C$128+$D$128</f>
        <v>0</v>
      </c>
      <c r="F128" s="333">
        <f>$E$119/1000*($L$15^2*$J$15+$L$16^2*$J$16)</f>
        <v>0</v>
      </c>
      <c r="G128" s="334">
        <f>$E$120/1000*24*($F$15+$F$16)</f>
        <v>0</v>
      </c>
      <c r="H128" s="335">
        <f>F$128+G$128</f>
        <v>0</v>
      </c>
      <c r="I128" s="333">
        <f>$F$119/1000*($L$15^2*$J$15+$L$16^2*$J$16)</f>
        <v>0</v>
      </c>
      <c r="J128" s="334">
        <f>$F$120/1000*24*($F$15+$F$16)</f>
        <v>0</v>
      </c>
      <c r="K128" s="335">
        <f>I$128+J$128</f>
        <v>0</v>
      </c>
      <c r="L128" s="333">
        <f>$G$119/1000*($L$15^2*$J$15+$L$16^2*$J$16)</f>
        <v>0</v>
      </c>
      <c r="M128" s="334">
        <f>$G$120/1000*24*($F$15+$F$16)</f>
        <v>0</v>
      </c>
      <c r="N128" s="335">
        <f>L$128+M$128</f>
        <v>0</v>
      </c>
      <c r="O128" s="333">
        <f>$H$119/1000*($L$15^2*$J$15+$L$16^2*$J$16)</f>
        <v>0</v>
      </c>
      <c r="P128" s="334">
        <f>$H$120/1000*24*($F$15+$F$16)</f>
        <v>0</v>
      </c>
      <c r="Q128" s="335">
        <f>O$128+P$128</f>
        <v>0</v>
      </c>
      <c r="R128" s="333">
        <f>$I$119/1000*($L$15^2*$J$15+$L$16^2*$J$16)</f>
        <v>0</v>
      </c>
      <c r="S128" s="334">
        <f>$I$120/1000*24*($F$15+$F$16)</f>
        <v>0</v>
      </c>
      <c r="T128" s="335">
        <f>R$128+S$128</f>
        <v>0</v>
      </c>
      <c r="U128" s="333">
        <f>$J$119/1000*($L$15^2*$J$15+$L$16^2*$J$16)</f>
        <v>0</v>
      </c>
      <c r="V128" s="334">
        <f>$J$120/1000*24*($F$15+$F$16)</f>
        <v>0</v>
      </c>
      <c r="W128" s="335">
        <f>U$128+V$128</f>
        <v>0</v>
      </c>
      <c r="X128" s="333">
        <f>$K$119/1000*($L$15^2*$J$15+$L$16^2*$J$16)</f>
        <v>0</v>
      </c>
      <c r="Y128" s="334">
        <f>$K$120/1000*24*($F$15+$F$16)</f>
        <v>0</v>
      </c>
      <c r="Z128" s="335">
        <f>X$128+Y$128</f>
        <v>0</v>
      </c>
      <c r="AA128" s="333">
        <f>$L$119/1000*($L$15^2*$J$15+$L$16^2*$J$16)</f>
        <v>0</v>
      </c>
      <c r="AB128" s="334">
        <f>$L$120/1000*24*($F$15+$F$16)</f>
        <v>0</v>
      </c>
      <c r="AC128" s="335">
        <f>AA$128+AB$128</f>
        <v>0</v>
      </c>
      <c r="AD128" s="333">
        <f>$M$119/1000*($L$15^2*$J$15+$L$16^2*$J$16)</f>
        <v>0</v>
      </c>
      <c r="AE128" s="334">
        <f>$M$120/1000*24*($F$15+$F$16)</f>
        <v>0</v>
      </c>
      <c r="AF128" s="335">
        <f>AD$128+AE$128</f>
        <v>0</v>
      </c>
      <c r="AG128" s="333">
        <f>$N$119/1000*($L$15^2*$J$15+$L$16^2*$J$16)</f>
        <v>0</v>
      </c>
      <c r="AH128" s="334">
        <f>$N$120/1000*24*($F$15+$F$16)</f>
        <v>0</v>
      </c>
      <c r="AI128" s="335">
        <f>AG$128+AH$128</f>
        <v>0</v>
      </c>
      <c r="AJ128" s="333">
        <f>$O$119/1000*($L$15^2*$J$15+$L$16^2*$J$16)</f>
        <v>0</v>
      </c>
      <c r="AK128" s="334">
        <f>$O$120/1000*24*($F$15+$F$16)</f>
        <v>0</v>
      </c>
      <c r="AL128" s="335">
        <f>AJ$128+AK$128</f>
        <v>0</v>
      </c>
      <c r="AM128" s="333">
        <f>$P$119/1000*($L$15^2*$J$15+$L$16^2*$J$16)</f>
        <v>0</v>
      </c>
      <c r="AN128" s="334">
        <f>$P$120/1000*24*($F$15+$F$16)</f>
        <v>0</v>
      </c>
      <c r="AO128" s="335">
        <f>AM$128+AN$128</f>
        <v>0</v>
      </c>
      <c r="AP128" s="333">
        <f>$Q$119/1000*($L$15^2*$J$15+$L$16^2*$J$16)</f>
        <v>0</v>
      </c>
      <c r="AQ128" s="334">
        <f>$Q$120/1000*24*($F$15+$F$16)</f>
        <v>0</v>
      </c>
      <c r="AR128" s="335">
        <f>AP$128+AQ$128</f>
        <v>0</v>
      </c>
      <c r="AS128" s="333">
        <f>$R$119/1000*($L$15^2*$J$15+$L$16^2*$J$16)</f>
        <v>0</v>
      </c>
      <c r="AT128" s="334">
        <f>$R$120/1000*24*($F$15+$F$16)</f>
        <v>0</v>
      </c>
      <c r="AU128" s="335">
        <f>AS$128+AT$128</f>
        <v>0</v>
      </c>
      <c r="AV128" s="333">
        <f>$S$119/1000*($L$15^2*$J$15+$L$16^2*$J$16)</f>
        <v>0</v>
      </c>
      <c r="AW128" s="334">
        <f>$S$120/1000*24*($F$15+$F$16)</f>
        <v>0</v>
      </c>
      <c r="AX128" s="335">
        <f>AV$128+AW$128</f>
        <v>0</v>
      </c>
      <c r="AY128" s="333">
        <f>$T$119/1000*($L$15^2*$J$15+$L$16^2*$J$16)</f>
        <v>0</v>
      </c>
      <c r="AZ128" s="334">
        <f>$T$120/1000*24*($F$15+$F$16)</f>
        <v>0</v>
      </c>
      <c r="BA128" s="335">
        <f>AY$128+AZ$128</f>
        <v>0</v>
      </c>
      <c r="BB128" s="333">
        <f>$U$119/1000*($L$15^2*$J$15+$L$16^2*$J$16)</f>
        <v>0</v>
      </c>
      <c r="BC128" s="334">
        <f>$U$120/1000*24*($F$15+$F$16)</f>
        <v>0</v>
      </c>
      <c r="BD128" s="335">
        <f>BB$128+BC$128</f>
        <v>0</v>
      </c>
      <c r="BE128" s="333">
        <f>$V$119/1000*($L$15^2*$J$15+$L$16^2*$J$16)</f>
        <v>0</v>
      </c>
      <c r="BF128" s="334">
        <f>$V$120/1000*24*($F$15+$F$16)</f>
        <v>0</v>
      </c>
      <c r="BG128" s="335">
        <f>BE$128+BF$128</f>
        <v>0</v>
      </c>
      <c r="BH128" s="333">
        <f>$W$119/1000*($L$15^2*$J$15+$L$16^2*$J$16)</f>
        <v>0</v>
      </c>
      <c r="BI128" s="334">
        <f>$W$120/1000*24*($F$15+$F$16)</f>
        <v>0</v>
      </c>
      <c r="BJ128" s="335">
        <f>BH$128+BI$128</f>
        <v>0</v>
      </c>
    </row>
    <row r="129" spans="2:62" x14ac:dyDescent="0.4">
      <c r="B129" s="332">
        <v>9</v>
      </c>
      <c r="C129" s="333">
        <f>$D$119/1000*($L$17^2*$J$17+$L$18^2*$J$18)</f>
        <v>0</v>
      </c>
      <c r="D129" s="334">
        <f>$D$120/1000*24*($F$17+$F$18)</f>
        <v>0</v>
      </c>
      <c r="E129" s="335">
        <f>$C$129+$D$129</f>
        <v>0</v>
      </c>
      <c r="F129" s="333">
        <f>$E$119/1000*($L$17^2*$J$17+$L$18^2*$J$18)</f>
        <v>0</v>
      </c>
      <c r="G129" s="334">
        <f>$E$120/1000*24*($F$17+$F$18)</f>
        <v>0</v>
      </c>
      <c r="H129" s="335">
        <f>F$129+G$129</f>
        <v>0</v>
      </c>
      <c r="I129" s="333">
        <f>$F$119/1000*($L$17^2*$J$17+$L$18^2*$J$18)</f>
        <v>0</v>
      </c>
      <c r="J129" s="334">
        <f>$F$120/1000*24*($F$17+$F$18)</f>
        <v>0</v>
      </c>
      <c r="K129" s="335">
        <f>I$129+J$129</f>
        <v>0</v>
      </c>
      <c r="L129" s="333">
        <f>$G$119/1000*($L$17^2*$J$17+$L$18^2*$J$18)</f>
        <v>0</v>
      </c>
      <c r="M129" s="334">
        <f>$G$120/1000*24*($F$17+$F$18)</f>
        <v>0</v>
      </c>
      <c r="N129" s="335">
        <f>L$129+M$129</f>
        <v>0</v>
      </c>
      <c r="O129" s="333">
        <f>$H$119/1000*($L$17^2*$J$17+$L$18^2*$J$18)</f>
        <v>0</v>
      </c>
      <c r="P129" s="334">
        <f>$H$120/1000*24*($F$17+$F$18)</f>
        <v>0</v>
      </c>
      <c r="Q129" s="335">
        <f>O$129+P$129</f>
        <v>0</v>
      </c>
      <c r="R129" s="333">
        <f>$I$119/1000*($L$17^2*$J$17+$L$18^2*$J$18)</f>
        <v>0</v>
      </c>
      <c r="S129" s="334">
        <f>$I$120/1000*24*($F$17+$F$18)</f>
        <v>0</v>
      </c>
      <c r="T129" s="335">
        <f>R$129+S$129</f>
        <v>0</v>
      </c>
      <c r="U129" s="333">
        <f>$J$119/1000*($L$17^2*$J$17+$L$18^2*$J$18)</f>
        <v>0</v>
      </c>
      <c r="V129" s="334">
        <f>$J$120/1000*24*($F$17+$F$18)</f>
        <v>0</v>
      </c>
      <c r="W129" s="335">
        <f>U$129+V$129</f>
        <v>0</v>
      </c>
      <c r="X129" s="333">
        <f>$K$119/1000*($L$17^2*$J$17+$L$18^2*$J$18)</f>
        <v>0</v>
      </c>
      <c r="Y129" s="334">
        <f>$K$120/1000*24*($F$17+$F$18)</f>
        <v>0</v>
      </c>
      <c r="Z129" s="335">
        <f>X$129+Y$129</f>
        <v>0</v>
      </c>
      <c r="AA129" s="333">
        <f>$L$119/1000*($L$17^2*$J$17+$L$18^2*$J$18)</f>
        <v>0</v>
      </c>
      <c r="AB129" s="334">
        <f>$L$120/1000*24*($F$17+$F$18)</f>
        <v>0</v>
      </c>
      <c r="AC129" s="335">
        <f>AA$129+AB$129</f>
        <v>0</v>
      </c>
      <c r="AD129" s="333">
        <f>$M$119/1000*($L$17^2*$J$17+$L$18^2*$J$18)</f>
        <v>0</v>
      </c>
      <c r="AE129" s="334">
        <f>$M$120/1000*24*($F$17+$F$18)</f>
        <v>0</v>
      </c>
      <c r="AF129" s="335">
        <f>AD$129+AE$129</f>
        <v>0</v>
      </c>
      <c r="AG129" s="333">
        <f>$N$119/1000*($L$17^2*$J$17+$L$18^2*$J$18)</f>
        <v>0</v>
      </c>
      <c r="AH129" s="334">
        <f>$N$120/1000*24*($F$17+$F$18)</f>
        <v>0</v>
      </c>
      <c r="AI129" s="335">
        <f>AG$129+AH$129</f>
        <v>0</v>
      </c>
      <c r="AJ129" s="333">
        <f>$O$119/1000*($L$17^2*$J$17+$L$18^2*$J$18)</f>
        <v>0</v>
      </c>
      <c r="AK129" s="334">
        <f>$O$120/1000*24*($F$17+$F$18)</f>
        <v>0</v>
      </c>
      <c r="AL129" s="335">
        <f>AJ$129+AK$129</f>
        <v>0</v>
      </c>
      <c r="AM129" s="333">
        <f>$P$119/1000*($L$17^2*$J$17+$L$18^2*$J$18)</f>
        <v>0</v>
      </c>
      <c r="AN129" s="334">
        <f>$P$120/1000*24*($F$17+$F$18)</f>
        <v>0</v>
      </c>
      <c r="AO129" s="335">
        <f>AM$129+AN$129</f>
        <v>0</v>
      </c>
      <c r="AP129" s="333">
        <f>$Q$119/1000*($L$17^2*$J$17+$L$18^2*$J$18)</f>
        <v>0</v>
      </c>
      <c r="AQ129" s="334">
        <f>$Q$120/1000*24*($F$17+$F$18)</f>
        <v>0</v>
      </c>
      <c r="AR129" s="335">
        <f>AP$129+AQ$129</f>
        <v>0</v>
      </c>
      <c r="AS129" s="333">
        <f>$R$119/1000*($L$17^2*$J$17+$L$18^2*$J$18)</f>
        <v>0</v>
      </c>
      <c r="AT129" s="334">
        <f>$R$120/1000*24*($F$17+$F$18)</f>
        <v>0</v>
      </c>
      <c r="AU129" s="335">
        <f>AS$129+AT$129</f>
        <v>0</v>
      </c>
      <c r="AV129" s="333">
        <f>$S$119/1000*($L$17^2*$J$17+$L$18^2*$J$18)</f>
        <v>0</v>
      </c>
      <c r="AW129" s="334">
        <f>$S$120/1000*24*($F$17+$F$18)</f>
        <v>0</v>
      </c>
      <c r="AX129" s="335">
        <f>AV$129+AW$129</f>
        <v>0</v>
      </c>
      <c r="AY129" s="333">
        <f>$T$119/1000*($L$17^2*$J$17+$L$18^2*$J$18)</f>
        <v>0</v>
      </c>
      <c r="AZ129" s="334">
        <f>$T$120/1000*24*($F$17+$F$18)</f>
        <v>0</v>
      </c>
      <c r="BA129" s="335">
        <f>AY$129+AZ$129</f>
        <v>0</v>
      </c>
      <c r="BB129" s="333">
        <f>$U$119/1000*($L$17^2*$J$17+$L$18^2*$J$18)</f>
        <v>0</v>
      </c>
      <c r="BC129" s="334">
        <f>$U$120/1000*24*($F$17+$F$18)</f>
        <v>0</v>
      </c>
      <c r="BD129" s="335">
        <f>BB$129+BC$129</f>
        <v>0</v>
      </c>
      <c r="BE129" s="333">
        <f>$V$119/1000*($L$17^2*$J$17+$L$18^2*$J$18)</f>
        <v>0</v>
      </c>
      <c r="BF129" s="334">
        <f>$V$120/1000*24*($F$17+$F$18)</f>
        <v>0</v>
      </c>
      <c r="BG129" s="335">
        <f>BE$129+BF$129</f>
        <v>0</v>
      </c>
      <c r="BH129" s="333">
        <f>$W$119/1000*($L$17^2*$J$17+$L$18^2*$J$18)</f>
        <v>0</v>
      </c>
      <c r="BI129" s="334">
        <f>$W$120/1000*24*($F$17+$F$18)</f>
        <v>0</v>
      </c>
      <c r="BJ129" s="336">
        <f>BH$129+BI$129</f>
        <v>0</v>
      </c>
    </row>
    <row r="130" spans="2:62" x14ac:dyDescent="0.4">
      <c r="B130" s="332">
        <v>10</v>
      </c>
      <c r="C130" s="333">
        <f>$D$119/1000*($L$19^2*$J$19+$L$20^2*$J$20)</f>
        <v>0</v>
      </c>
      <c r="D130" s="334">
        <f>$D$120/1000*24*($F$19+$F$20)</f>
        <v>0</v>
      </c>
      <c r="E130" s="335">
        <f>$C$130+$D$130</f>
        <v>0</v>
      </c>
      <c r="F130" s="333">
        <f>$E$119/1000*($L$19^2*$J$19+$L$20^2*$J$20)</f>
        <v>0</v>
      </c>
      <c r="G130" s="334">
        <f>$E$120/1000*24*($F$19+$F$20)</f>
        <v>0</v>
      </c>
      <c r="H130" s="335">
        <f>F$130+G$130</f>
        <v>0</v>
      </c>
      <c r="I130" s="333">
        <f>$F$119/1000*($L$19^2*$J$19+$L$20^2*$J$20)</f>
        <v>0</v>
      </c>
      <c r="J130" s="334">
        <f>$F$120/1000*24*($F$19+$F$20)</f>
        <v>0</v>
      </c>
      <c r="K130" s="335">
        <f>I$130+J$130</f>
        <v>0</v>
      </c>
      <c r="L130" s="333">
        <f>$G$119/1000*($L$19^2*$J$19+$L$20^2*$J$20)</f>
        <v>0</v>
      </c>
      <c r="M130" s="334">
        <f>$G$120/1000*24*($F$19+$F$20)</f>
        <v>0</v>
      </c>
      <c r="N130" s="335">
        <f>L$130+M$130</f>
        <v>0</v>
      </c>
      <c r="O130" s="333">
        <f>$H$119/1000*($L$19^2*$J$19+$L$20^2*$J$20)</f>
        <v>0</v>
      </c>
      <c r="P130" s="334">
        <f>$H$120/1000*24*($F$19+$F$20)</f>
        <v>0</v>
      </c>
      <c r="Q130" s="335">
        <f>O$130+P$130</f>
        <v>0</v>
      </c>
      <c r="R130" s="333">
        <f>$I$119/1000*($L$19^2*$J$19+$L$20^2*$J$20)</f>
        <v>0</v>
      </c>
      <c r="S130" s="334">
        <f>$I$120/1000*24*($F$19+$F$20)</f>
        <v>0</v>
      </c>
      <c r="T130" s="335">
        <f>R$130+S$130</f>
        <v>0</v>
      </c>
      <c r="U130" s="333">
        <f>$J$119/1000*($L$19^2*$J$19+$L$20^2*$J$20)</f>
        <v>0</v>
      </c>
      <c r="V130" s="334">
        <f>$J$120/1000*24*($F$19+$F$20)</f>
        <v>0</v>
      </c>
      <c r="W130" s="335">
        <f>U$130+V$130</f>
        <v>0</v>
      </c>
      <c r="X130" s="333">
        <f>$K$119/1000*($L$19^2*$J$19+$L$20^2*$J$20)</f>
        <v>0</v>
      </c>
      <c r="Y130" s="334">
        <f>$K$120/1000*24*($F$19+$F$20)</f>
        <v>0</v>
      </c>
      <c r="Z130" s="335">
        <f>X$130+Y$130</f>
        <v>0</v>
      </c>
      <c r="AA130" s="333">
        <f>$L$119/1000*($L$19^2*$J$19+$L$20^2*$J$20)</f>
        <v>0</v>
      </c>
      <c r="AB130" s="334">
        <f>$L$120/1000*24*($F$19+$F$20)</f>
        <v>0</v>
      </c>
      <c r="AC130" s="335">
        <f>AA$130+AB$130</f>
        <v>0</v>
      </c>
      <c r="AD130" s="333">
        <f>$M$119/1000*($L$19^2*$J$19+$L$20^2*$J$20)</f>
        <v>0</v>
      </c>
      <c r="AE130" s="334">
        <f>$M$120/1000*24*($F$19+$F$20)</f>
        <v>0</v>
      </c>
      <c r="AF130" s="335">
        <f>AD$130+AE$130</f>
        <v>0</v>
      </c>
      <c r="AG130" s="333">
        <f>$N$119/1000*($L$19^2*$J$19+$L$20^2*$J$20)</f>
        <v>0</v>
      </c>
      <c r="AH130" s="334">
        <f>$N$120/1000*24*($F$19+$F$20)</f>
        <v>0</v>
      </c>
      <c r="AI130" s="335">
        <f>AG$130+AH$130</f>
        <v>0</v>
      </c>
      <c r="AJ130" s="333">
        <f>$O$119/1000*($L$19^2*$J$19+$L$20^2*$J$20)</f>
        <v>0</v>
      </c>
      <c r="AK130" s="334">
        <f>$O$120/1000*24*($F$19+$F$20)</f>
        <v>0</v>
      </c>
      <c r="AL130" s="335">
        <f>AJ$130+AK$130</f>
        <v>0</v>
      </c>
      <c r="AM130" s="333">
        <f>$P$119/1000*($L$19^2*$J$19+$L$20^2*$J$20)</f>
        <v>0</v>
      </c>
      <c r="AN130" s="334">
        <f>$P$120/1000*24*($F$19+$F$20)</f>
        <v>0</v>
      </c>
      <c r="AO130" s="335">
        <f>AM$130+AN$130</f>
        <v>0</v>
      </c>
      <c r="AP130" s="333">
        <f>$Q$119/1000*($L$19^2*$J$19+$L$20^2*$J$20)</f>
        <v>0</v>
      </c>
      <c r="AQ130" s="334">
        <f>$Q$120/1000*24*($F$19+$F$20)</f>
        <v>0</v>
      </c>
      <c r="AR130" s="335">
        <f>AP$130+AQ$130</f>
        <v>0</v>
      </c>
      <c r="AS130" s="333">
        <f>$R$119/1000*($L$19^2*$J$19+$L$20^2*$J$20)</f>
        <v>0</v>
      </c>
      <c r="AT130" s="334">
        <f>$R$120/1000*24*($F$19+$F$20)</f>
        <v>0</v>
      </c>
      <c r="AU130" s="335">
        <f>AS$130+AT$130</f>
        <v>0</v>
      </c>
      <c r="AV130" s="333">
        <f>$S$119/1000*($L$19^2*$J$19+$L$20^2*$J$20)</f>
        <v>0</v>
      </c>
      <c r="AW130" s="334">
        <f>$S$120/1000*24*($F$19+$F$20)</f>
        <v>0</v>
      </c>
      <c r="AX130" s="335">
        <f>AV$130+AW$130</f>
        <v>0</v>
      </c>
      <c r="AY130" s="333">
        <f>$T$119/1000*($L$19^2*$J$19+$L$20^2*$J$20)</f>
        <v>0</v>
      </c>
      <c r="AZ130" s="334">
        <f>$T$120/1000*24*($F$19+$F$20)</f>
        <v>0</v>
      </c>
      <c r="BA130" s="335">
        <f>AY$130+AZ$130</f>
        <v>0</v>
      </c>
      <c r="BB130" s="333">
        <f>$U$119/1000*($L$19^2*$J$19+$L$20^2*$J$20)</f>
        <v>0</v>
      </c>
      <c r="BC130" s="334">
        <f>$U$120/1000*24*($F$19+$F$20)</f>
        <v>0</v>
      </c>
      <c r="BD130" s="335">
        <f>BB$130+BC$130</f>
        <v>0</v>
      </c>
      <c r="BE130" s="333">
        <f>$V$119/1000*($L$19^2*$J$19+$L$20^2*$J$20)</f>
        <v>0</v>
      </c>
      <c r="BF130" s="334">
        <f>$V$120/1000*24*($F$19+$F$20)</f>
        <v>0</v>
      </c>
      <c r="BG130" s="335">
        <f>BE$130+BF$130</f>
        <v>0</v>
      </c>
      <c r="BH130" s="333">
        <f>$W$119/1000*($L$19^2*$J$19+$L$20^2*$J$20)</f>
        <v>0</v>
      </c>
      <c r="BI130" s="334">
        <f>$W$120/1000*24*($F$19+$F$20)</f>
        <v>0</v>
      </c>
      <c r="BJ130" s="336">
        <f>BH$130+BI$130</f>
        <v>0</v>
      </c>
    </row>
    <row r="131" spans="2:62" x14ac:dyDescent="0.4">
      <c r="B131" s="332">
        <v>11</v>
      </c>
      <c r="C131" s="333">
        <f>$D$119/1000*($L$21^2*$J$21+$L$22^2*$J$22)</f>
        <v>0</v>
      </c>
      <c r="D131" s="334">
        <f>$D$120/1000*24*($F$21+$F$22)</f>
        <v>0</v>
      </c>
      <c r="E131" s="335">
        <f>$C$131+$D$131</f>
        <v>0</v>
      </c>
      <c r="F131" s="333">
        <f>$E$119/1000*($L$21^2*$J$21+$L$22^2*$J$22)</f>
        <v>0</v>
      </c>
      <c r="G131" s="334">
        <f>$E$120/1000*24*($F$21+$F$22)</f>
        <v>0</v>
      </c>
      <c r="H131" s="335">
        <f>F$131+G$131</f>
        <v>0</v>
      </c>
      <c r="I131" s="333">
        <f>$F$119/1000*($L$21^2*$J$21+$L$22^2*$J$22)</f>
        <v>0</v>
      </c>
      <c r="J131" s="334">
        <f>$F$120/1000*24*($F$21+$F$22)</f>
        <v>0</v>
      </c>
      <c r="K131" s="335">
        <f>I$131+J$131</f>
        <v>0</v>
      </c>
      <c r="L131" s="333">
        <f>$G$119/1000*($L$21^2*$J$21+$L$22^2*$J$22)</f>
        <v>0</v>
      </c>
      <c r="M131" s="334">
        <f>$G$120/1000*24*($F$21+$F$22)</f>
        <v>0</v>
      </c>
      <c r="N131" s="335">
        <f>L$131+M$131</f>
        <v>0</v>
      </c>
      <c r="O131" s="333">
        <f>$H$119/1000*($L$21^2*$J$21+$L$22^2*$J$22)</f>
        <v>0</v>
      </c>
      <c r="P131" s="334">
        <f>$H$120/1000*24*($F$21+$F$22)</f>
        <v>0</v>
      </c>
      <c r="Q131" s="335">
        <f>O$131+P$131</f>
        <v>0</v>
      </c>
      <c r="R131" s="333">
        <f>$I$119/1000*($L$21^2*$J$21+$L$22^2*$J$22)</f>
        <v>0</v>
      </c>
      <c r="S131" s="334">
        <f>$I$120/1000*24*($F$21+$F$22)</f>
        <v>0</v>
      </c>
      <c r="T131" s="335">
        <f>R$131+S$131</f>
        <v>0</v>
      </c>
      <c r="U131" s="333">
        <f>$J$119/1000*($L$21^2*$J$21+$L$22^2*$J$22)</f>
        <v>0</v>
      </c>
      <c r="V131" s="334">
        <f>$J$120/1000*24*($F$21+$F$22)</f>
        <v>0</v>
      </c>
      <c r="W131" s="335">
        <f>U$131+V$131</f>
        <v>0</v>
      </c>
      <c r="X131" s="333">
        <f>$K$119/1000*($L$21^2*$J$21+$L$22^2*$J$22)</f>
        <v>0</v>
      </c>
      <c r="Y131" s="334">
        <f>$K$120/1000*24*($F$21+$F$22)</f>
        <v>0</v>
      </c>
      <c r="Z131" s="335">
        <f>X$131+Y$131</f>
        <v>0</v>
      </c>
      <c r="AA131" s="333">
        <f>$L$119/1000*($L$21^2*$J$21+$L$22^2*$J$22)</f>
        <v>0</v>
      </c>
      <c r="AB131" s="334">
        <f>$L$120/1000*24*($F$21+$F$22)</f>
        <v>0</v>
      </c>
      <c r="AC131" s="335">
        <f>AA$131+AB$131</f>
        <v>0</v>
      </c>
      <c r="AD131" s="333">
        <f>$M$119/1000*($L$21^2*$J$21+$L$22^2*$J$22)</f>
        <v>0</v>
      </c>
      <c r="AE131" s="334">
        <f>$M$120/1000*24*($F$21+$F$22)</f>
        <v>0</v>
      </c>
      <c r="AF131" s="335">
        <f>AD$131+AE$131</f>
        <v>0</v>
      </c>
      <c r="AG131" s="333">
        <f>$N$119/1000*($L$21^2*$J$21+$L$22^2*$J$22)</f>
        <v>0</v>
      </c>
      <c r="AH131" s="334">
        <f>$N$120/1000*24*($F$21+$F$22)</f>
        <v>0</v>
      </c>
      <c r="AI131" s="335">
        <f>AG$131+AH$131</f>
        <v>0</v>
      </c>
      <c r="AJ131" s="333">
        <f>$O$119/1000*($L$21^2*$J$21+$L$22^2*$J$22)</f>
        <v>0</v>
      </c>
      <c r="AK131" s="334">
        <f>$O$120/1000*24*($F$21+$F$22)</f>
        <v>0</v>
      </c>
      <c r="AL131" s="335">
        <f>AJ$131+AK$131</f>
        <v>0</v>
      </c>
      <c r="AM131" s="333">
        <f>$P$119/1000*($L$21^2*$J$21+$L$22^2*$J$22)</f>
        <v>0</v>
      </c>
      <c r="AN131" s="334">
        <f>$P$120/1000*24*($F$21+$F$22)</f>
        <v>0</v>
      </c>
      <c r="AO131" s="335">
        <f>AM$131+AN$131</f>
        <v>0</v>
      </c>
      <c r="AP131" s="333">
        <f>$Q$119/1000*($L$21^2*$J$21+$L$22^2*$J$22)</f>
        <v>0</v>
      </c>
      <c r="AQ131" s="334">
        <f>$Q$120/1000*24*($F$21+$F$22)</f>
        <v>0</v>
      </c>
      <c r="AR131" s="335">
        <f>AP$131+AQ$131</f>
        <v>0</v>
      </c>
      <c r="AS131" s="333">
        <f>$R$119/1000*($L$21^2*$J$21+$L$22^2*$J$22)</f>
        <v>0</v>
      </c>
      <c r="AT131" s="334">
        <f>$R$120/1000*24*($F$21+$F$22)</f>
        <v>0</v>
      </c>
      <c r="AU131" s="335">
        <f>AS$131+AT$131</f>
        <v>0</v>
      </c>
      <c r="AV131" s="333">
        <f>$S$119/1000*($L$21^2*$J$21+$L$22^2*$J$22)</f>
        <v>0</v>
      </c>
      <c r="AW131" s="334">
        <f>$S$120/1000*24*($F$21+$F$22)</f>
        <v>0</v>
      </c>
      <c r="AX131" s="335">
        <f>AV$131+AW$131</f>
        <v>0</v>
      </c>
      <c r="AY131" s="333">
        <f>$T$119/1000*($L$21^2*$J$21+$L$22^2*$J$22)</f>
        <v>0</v>
      </c>
      <c r="AZ131" s="334">
        <f>$T$120/1000*24*($F$21+$F$22)</f>
        <v>0</v>
      </c>
      <c r="BA131" s="335">
        <f>AY$131+AZ$131</f>
        <v>0</v>
      </c>
      <c r="BB131" s="333">
        <f>$U$119/1000*($L$21^2*$J$21+$L$22^2*$J$22)</f>
        <v>0</v>
      </c>
      <c r="BC131" s="334">
        <f>$U$120/1000*24*($F$21+$F$22)</f>
        <v>0</v>
      </c>
      <c r="BD131" s="335">
        <f>BB$131+BC$131</f>
        <v>0</v>
      </c>
      <c r="BE131" s="333">
        <f>$V$119/1000*($L$21^2*$J$21+$L$22^2*$J$22)</f>
        <v>0</v>
      </c>
      <c r="BF131" s="334">
        <f>$V$120/1000*24*($F$21+$F$22)</f>
        <v>0</v>
      </c>
      <c r="BG131" s="335">
        <f>BE$131+BF$131</f>
        <v>0</v>
      </c>
      <c r="BH131" s="333">
        <f>$W$119/1000*($L$21^2*$J$21+$L$22^2*$J$22)</f>
        <v>0</v>
      </c>
      <c r="BI131" s="334">
        <f>$W$120/1000*24*($F$21+$F$22)</f>
        <v>0</v>
      </c>
      <c r="BJ131" s="336">
        <f>BH$131+BI$131</f>
        <v>0</v>
      </c>
    </row>
    <row r="132" spans="2:62" x14ac:dyDescent="0.4">
      <c r="B132" s="332">
        <v>12</v>
      </c>
      <c r="C132" s="333">
        <f>$D$119/1000*($L$23^2*$J$23+$L$24^2*$J$24)</f>
        <v>0</v>
      </c>
      <c r="D132" s="334">
        <f>$D$120/1000*24*($F$23+$F$24)</f>
        <v>0</v>
      </c>
      <c r="E132" s="335">
        <f>$C$132+$D$132</f>
        <v>0</v>
      </c>
      <c r="F132" s="333">
        <f>$E$119/1000*($L$23^2*$J$23+$L$24^2*$J$24)</f>
        <v>0</v>
      </c>
      <c r="G132" s="334">
        <f>$E$120/1000*24*($F$23+$F$24)</f>
        <v>0</v>
      </c>
      <c r="H132" s="335">
        <f>F$132+G$132</f>
        <v>0</v>
      </c>
      <c r="I132" s="333">
        <f>$F$119/1000*($L$23^2*$J$23+$L$24^2*$J$24)</f>
        <v>0</v>
      </c>
      <c r="J132" s="334">
        <f>$F$120/1000*24*($F$23+$F$24)</f>
        <v>0</v>
      </c>
      <c r="K132" s="335">
        <f>I$132+J$132</f>
        <v>0</v>
      </c>
      <c r="L132" s="333">
        <f>$G$119/1000*($L$23^2*$J$23+$L$24^2*$J$24)</f>
        <v>0</v>
      </c>
      <c r="M132" s="334">
        <f>$G$120/1000*24*($F$23+$F$24)</f>
        <v>0</v>
      </c>
      <c r="N132" s="335">
        <f>L$132+M$132</f>
        <v>0</v>
      </c>
      <c r="O132" s="333">
        <f>$H$119/1000*($L$23^2*$J$23+$L$24^2*$J$24)</f>
        <v>0</v>
      </c>
      <c r="P132" s="334">
        <f>$H$120/1000*24*($F$23+$F$24)</f>
        <v>0</v>
      </c>
      <c r="Q132" s="335">
        <f>O$132+P$132</f>
        <v>0</v>
      </c>
      <c r="R132" s="333">
        <f>$I$119/1000*($L$23^2*$J$23+$L$24^2*$J$24)</f>
        <v>0</v>
      </c>
      <c r="S132" s="334">
        <f>$I$120/1000*24*($F$23+$F$24)</f>
        <v>0</v>
      </c>
      <c r="T132" s="335">
        <f>R$132+S$132</f>
        <v>0</v>
      </c>
      <c r="U132" s="333">
        <f>$J$119/1000*($L$23^2*$J$23+$L$24^2*$J$24)</f>
        <v>0</v>
      </c>
      <c r="V132" s="334">
        <f>$J$120/1000*24*($F$23+$F$24)</f>
        <v>0</v>
      </c>
      <c r="W132" s="335">
        <f>U$132+V$132</f>
        <v>0</v>
      </c>
      <c r="X132" s="333">
        <f>$K$119/1000*($L$23^2*$J$23+$L$24^2*$J$24)</f>
        <v>0</v>
      </c>
      <c r="Y132" s="334">
        <f>$K$120/1000*24*($F$23+$F$24)</f>
        <v>0</v>
      </c>
      <c r="Z132" s="335">
        <f>X$132+Y$132</f>
        <v>0</v>
      </c>
      <c r="AA132" s="333">
        <f>$L$119/1000*($L$23^2*$J$23+$L$24^2*$J$24)</f>
        <v>0</v>
      </c>
      <c r="AB132" s="334">
        <f>$L$120/1000*24*($F$23+$F$24)</f>
        <v>0</v>
      </c>
      <c r="AC132" s="335">
        <f>AA$132+AB$132</f>
        <v>0</v>
      </c>
      <c r="AD132" s="333">
        <f>$M$119/1000*($L$23^2*$J$23+$L$24^2*$J$24)</f>
        <v>0</v>
      </c>
      <c r="AE132" s="334">
        <f>$M$120/1000*24*($F$23+$F$24)</f>
        <v>0</v>
      </c>
      <c r="AF132" s="335">
        <f>AD$132+AE$132</f>
        <v>0</v>
      </c>
      <c r="AG132" s="333">
        <f>$N$119/1000*($L$23^2*$J$23+$L$24^2*$J$24)</f>
        <v>0</v>
      </c>
      <c r="AH132" s="334">
        <f>$N$120/1000*24*($F$23+$F$24)</f>
        <v>0</v>
      </c>
      <c r="AI132" s="335">
        <f>AG$132+AH$132</f>
        <v>0</v>
      </c>
      <c r="AJ132" s="333">
        <f>$O$119/1000*($L$23^2*$J$23+$L$24^2*$J$24)</f>
        <v>0</v>
      </c>
      <c r="AK132" s="334">
        <f>$O$120/1000*24*($F$23+$F$24)</f>
        <v>0</v>
      </c>
      <c r="AL132" s="335">
        <f>AJ$132+AK$132</f>
        <v>0</v>
      </c>
      <c r="AM132" s="333">
        <f>$P$119/1000*($L$23^2*$J$23+$L$24^2*$J$24)</f>
        <v>0</v>
      </c>
      <c r="AN132" s="334">
        <f>$P$120/1000*24*($F$23+$F$24)</f>
        <v>0</v>
      </c>
      <c r="AO132" s="335">
        <f>AM$132+AN$132</f>
        <v>0</v>
      </c>
      <c r="AP132" s="333">
        <f>$Q$119/1000*($L$23^2*$J$23+$L$24^2*$J$24)</f>
        <v>0</v>
      </c>
      <c r="AQ132" s="334">
        <f>$Q$120/1000*24*($F$23+$F$24)</f>
        <v>0</v>
      </c>
      <c r="AR132" s="335">
        <f>AP$132+AQ$132</f>
        <v>0</v>
      </c>
      <c r="AS132" s="333">
        <f>$R$119/1000*($L$23^2*$J$23+$L$24^2*$J$24)</f>
        <v>0</v>
      </c>
      <c r="AT132" s="334">
        <f>$R$120/1000*24*($F$23+$F$24)</f>
        <v>0</v>
      </c>
      <c r="AU132" s="335">
        <f>AS$132+AT$132</f>
        <v>0</v>
      </c>
      <c r="AV132" s="333">
        <f>$S$119/1000*($L$23^2*$J$23+$L$24^2*$J$24)</f>
        <v>0</v>
      </c>
      <c r="AW132" s="334">
        <f>$S$120/1000*24*($F$23+$F$24)</f>
        <v>0</v>
      </c>
      <c r="AX132" s="335">
        <f>AV$132+AW$132</f>
        <v>0</v>
      </c>
      <c r="AY132" s="333">
        <f>$T$119/1000*($L$23^2*$J$23+$L$24^2*$J$24)</f>
        <v>0</v>
      </c>
      <c r="AZ132" s="334">
        <f>$T$120/1000*24*($F$23+$F$24)</f>
        <v>0</v>
      </c>
      <c r="BA132" s="335">
        <f>AY$132+AZ$132</f>
        <v>0</v>
      </c>
      <c r="BB132" s="333">
        <f>$U$119/1000*($L$23^2*$J$23+$L$24^2*$J$24)</f>
        <v>0</v>
      </c>
      <c r="BC132" s="334">
        <f>$U$120/1000*24*($F$23+$F$24)</f>
        <v>0</v>
      </c>
      <c r="BD132" s="335">
        <f>BB$132+BC$132</f>
        <v>0</v>
      </c>
      <c r="BE132" s="333">
        <f>$V$119/1000*($L$23^2*$J$23+$L$24^2*$J$24)</f>
        <v>0</v>
      </c>
      <c r="BF132" s="334">
        <f>$V$120/1000*24*($F$23+$F$24)</f>
        <v>0</v>
      </c>
      <c r="BG132" s="335">
        <f>BE$132+BF$132</f>
        <v>0</v>
      </c>
      <c r="BH132" s="333">
        <f>$W$119/1000*($L$23^2*$J$23+$L$24^2*$J$24)</f>
        <v>0</v>
      </c>
      <c r="BI132" s="334">
        <f>$W$120/1000*24*($F$23+$F$24)</f>
        <v>0</v>
      </c>
      <c r="BJ132" s="336">
        <f>BH$132+BI$132</f>
        <v>0</v>
      </c>
    </row>
    <row r="133" spans="2:62" x14ac:dyDescent="0.4">
      <c r="B133" s="332">
        <v>1</v>
      </c>
      <c r="C133" s="333">
        <f>$D$119/1000*($L$25^2*$J$25+$L$26^2*$J$26)</f>
        <v>0</v>
      </c>
      <c r="D133" s="334">
        <f>$D$120/1000*24*($F$25+$F$26)</f>
        <v>0</v>
      </c>
      <c r="E133" s="335">
        <f>$C$133+$D$133</f>
        <v>0</v>
      </c>
      <c r="F133" s="333">
        <f>$E$119/1000*($L$25^2*$J$25+$L$26^2*$J$26)</f>
        <v>0</v>
      </c>
      <c r="G133" s="334">
        <f>$E$120/1000*24*($F$25+$F$26)</f>
        <v>0</v>
      </c>
      <c r="H133" s="335">
        <f>F$133+G$133</f>
        <v>0</v>
      </c>
      <c r="I133" s="333">
        <f>$F$119/1000*($L$25^2*$J$25+$L$26^2*$J$26)</f>
        <v>0</v>
      </c>
      <c r="J133" s="334">
        <f>$F$120/1000*24*($F$25+$F$26)</f>
        <v>0</v>
      </c>
      <c r="K133" s="335">
        <f>I$133+J$133</f>
        <v>0</v>
      </c>
      <c r="L133" s="333">
        <f>$G$119/1000*($L$25^2*$J$25+$L$26^2*$J$26)</f>
        <v>0</v>
      </c>
      <c r="M133" s="334">
        <f>$G$120/1000*24*($F$25+$F$26)</f>
        <v>0</v>
      </c>
      <c r="N133" s="335">
        <f>L$133+M$133</f>
        <v>0</v>
      </c>
      <c r="O133" s="333">
        <f>$H$119/1000*($L$25^2*$J$25+$L$26^2*$J$26)</f>
        <v>0</v>
      </c>
      <c r="P133" s="334">
        <f>$H$120/1000*24*($F$25+$F$26)</f>
        <v>0</v>
      </c>
      <c r="Q133" s="335">
        <f>O$133+P$133</f>
        <v>0</v>
      </c>
      <c r="R133" s="333">
        <f>$I$119/1000*($L$25^2*$J$25+$L$26^2*$J$26)</f>
        <v>0</v>
      </c>
      <c r="S133" s="334">
        <f>$I$120/1000*24*($F$25+$F$26)</f>
        <v>0</v>
      </c>
      <c r="T133" s="335">
        <f>R$133+S$133</f>
        <v>0</v>
      </c>
      <c r="U133" s="333">
        <f>$J$119/1000*($L$25^2*$J$25+$L$26^2*$J$26)</f>
        <v>0</v>
      </c>
      <c r="V133" s="334">
        <f>$J$120/1000*24*($F$25+$F$26)</f>
        <v>0</v>
      </c>
      <c r="W133" s="335">
        <f>U$133+V$133</f>
        <v>0</v>
      </c>
      <c r="X133" s="333">
        <f>$K$119/1000*($L$25^2*$J$25+$L$26^2*$J$26)</f>
        <v>0</v>
      </c>
      <c r="Y133" s="334">
        <f>$K$120/1000*24*($F$25+$F$26)</f>
        <v>0</v>
      </c>
      <c r="Z133" s="335">
        <f>X$133+Y$133</f>
        <v>0</v>
      </c>
      <c r="AA133" s="333">
        <f>$L$119/1000*($L$25^2*$J$25+$L$26^2*$J$26)</f>
        <v>0</v>
      </c>
      <c r="AB133" s="334">
        <f>$L$120/1000*24*($F$25+$F$26)</f>
        <v>0</v>
      </c>
      <c r="AC133" s="335">
        <f>AA$133+AB$133</f>
        <v>0</v>
      </c>
      <c r="AD133" s="333">
        <f>$M$119/1000*($L$25^2*$J$25+$L$26^2*$J$26)</f>
        <v>0</v>
      </c>
      <c r="AE133" s="334">
        <f>$M$120/1000*24*($F$25+$F$26)</f>
        <v>0</v>
      </c>
      <c r="AF133" s="335">
        <f>AD$133+AE$133</f>
        <v>0</v>
      </c>
      <c r="AG133" s="333">
        <f>$N$119/1000*($L$25^2*$J$25+$L$26^2*$J$26)</f>
        <v>0</v>
      </c>
      <c r="AH133" s="334">
        <f>$N$120/1000*24*($F$25+$F$26)</f>
        <v>0</v>
      </c>
      <c r="AI133" s="335">
        <f>AG$133+AH$133</f>
        <v>0</v>
      </c>
      <c r="AJ133" s="333">
        <f>$O$119/1000*($L$25^2*$J$25+$L$26^2*$J$26)</f>
        <v>0</v>
      </c>
      <c r="AK133" s="334">
        <f>$O$120/1000*24*($F$25+$F$26)</f>
        <v>0</v>
      </c>
      <c r="AL133" s="335">
        <f>AJ$133+AK$133</f>
        <v>0</v>
      </c>
      <c r="AM133" s="333">
        <f>$P$119/1000*($L$25^2*$J$25+$L$26^2*$J$26)</f>
        <v>0</v>
      </c>
      <c r="AN133" s="334">
        <f>$P$120/1000*24*($F$25+$F$26)</f>
        <v>0</v>
      </c>
      <c r="AO133" s="335">
        <f>AM$133+AN$133</f>
        <v>0</v>
      </c>
      <c r="AP133" s="333">
        <f>$Q$119/1000*($L$25^2*$J$25+$L$26^2*$J$26)</f>
        <v>0</v>
      </c>
      <c r="AQ133" s="334">
        <f>$Q$120/1000*24*($F$25+$F$26)</f>
        <v>0</v>
      </c>
      <c r="AR133" s="335">
        <f>AP$133+AQ$133</f>
        <v>0</v>
      </c>
      <c r="AS133" s="333">
        <f>$R$119/1000*($L$25^2*$J$25+$L$26^2*$J$26)</f>
        <v>0</v>
      </c>
      <c r="AT133" s="334">
        <f>$R$120/1000*24*($F$25+$F$26)</f>
        <v>0</v>
      </c>
      <c r="AU133" s="335">
        <f>AS$133+AT$133</f>
        <v>0</v>
      </c>
      <c r="AV133" s="333">
        <f>$S$119/1000*($L$25^2*$J$25+$L$26^2*$J$26)</f>
        <v>0</v>
      </c>
      <c r="AW133" s="334">
        <f>$S$120/1000*24*($F$25+$F$26)</f>
        <v>0</v>
      </c>
      <c r="AX133" s="335">
        <f>AV$133+AW$133</f>
        <v>0</v>
      </c>
      <c r="AY133" s="333">
        <f>$T$119/1000*($L$25^2*$J$25+$L$26^2*$J$26)</f>
        <v>0</v>
      </c>
      <c r="AZ133" s="334">
        <f>$T$120/1000*24*($F$25+$F$26)</f>
        <v>0</v>
      </c>
      <c r="BA133" s="335">
        <f>AY$133+AZ$133</f>
        <v>0</v>
      </c>
      <c r="BB133" s="333">
        <f>$U$119/1000*($L$25^2*$J$25+$L$26^2*$J$26)</f>
        <v>0</v>
      </c>
      <c r="BC133" s="334">
        <f>$U$120/1000*24*($F$25+$F$26)</f>
        <v>0</v>
      </c>
      <c r="BD133" s="335">
        <f>BB$133+BC$133</f>
        <v>0</v>
      </c>
      <c r="BE133" s="333">
        <f>$V$119/1000*($L$25^2*$J$25+$L$26^2*$J$26)</f>
        <v>0</v>
      </c>
      <c r="BF133" s="334">
        <f>$V$120/1000*24*($F$25+$F$26)</f>
        <v>0</v>
      </c>
      <c r="BG133" s="335">
        <f>BE$133+BF$133</f>
        <v>0</v>
      </c>
      <c r="BH133" s="333">
        <f>$W$119/1000*($L$25^2*$J$25+$L$26^2*$J$26)</f>
        <v>0</v>
      </c>
      <c r="BI133" s="334">
        <f>$W$120/1000*24*($F$25+$F$26)</f>
        <v>0</v>
      </c>
      <c r="BJ133" s="336">
        <f>BH$133+BI$133</f>
        <v>0</v>
      </c>
    </row>
    <row r="134" spans="2:62" x14ac:dyDescent="0.4">
      <c r="B134" s="332">
        <v>2</v>
      </c>
      <c r="C134" s="333">
        <f>$D$119/1000*($L$27^2*$J$27+$L$28^2*$J$28)</f>
        <v>0</v>
      </c>
      <c r="D134" s="334">
        <f>$D$120/1000*24*($F$27+$F$28)</f>
        <v>0</v>
      </c>
      <c r="E134" s="335">
        <f>$C$134+$D$134</f>
        <v>0</v>
      </c>
      <c r="F134" s="333">
        <f>$E$119/1000*($L$27^2*$J$27+$L$28^2*$J$28)</f>
        <v>0</v>
      </c>
      <c r="G134" s="334">
        <f>$E$120/1000*24*($F$27+$F$28)</f>
        <v>0</v>
      </c>
      <c r="H134" s="335">
        <f>F$134+G$134</f>
        <v>0</v>
      </c>
      <c r="I134" s="333">
        <f>$F$119/1000*($L$27^2*$J$27+$L$28^2*$J$28)</f>
        <v>0</v>
      </c>
      <c r="J134" s="334">
        <f>$F$120/1000*24*($F$27+$F$28)</f>
        <v>0</v>
      </c>
      <c r="K134" s="335">
        <f>I$134+J$134</f>
        <v>0</v>
      </c>
      <c r="L134" s="333">
        <f>$G$119/1000*($L$27^2*$J$27+$L$28^2*$J$28)</f>
        <v>0</v>
      </c>
      <c r="M134" s="334">
        <f>$G$120/1000*24*($F$27+$F$28)</f>
        <v>0</v>
      </c>
      <c r="N134" s="335">
        <f>L$134+M$134</f>
        <v>0</v>
      </c>
      <c r="O134" s="333">
        <f>$H$119/1000*($L$27^2*$J$27+$L$28^2*$J$28)</f>
        <v>0</v>
      </c>
      <c r="P134" s="334">
        <f>$H$120/1000*24*($F$27+$F$28)</f>
        <v>0</v>
      </c>
      <c r="Q134" s="335">
        <f>O$134+P$134</f>
        <v>0</v>
      </c>
      <c r="R134" s="333">
        <f>$I$119/1000*($L$27^2*$J$27+$L$28^2*$J$28)</f>
        <v>0</v>
      </c>
      <c r="S134" s="334">
        <f>$I$120/1000*24*($F$27+$F$28)</f>
        <v>0</v>
      </c>
      <c r="T134" s="335">
        <f>R$134+S$134</f>
        <v>0</v>
      </c>
      <c r="U134" s="333">
        <f>$J$119/1000*($L$27^2*$J$27+$L$28^2*$J$28)</f>
        <v>0</v>
      </c>
      <c r="V134" s="334">
        <f>$J$120/1000*24*($F$27+$F$28)</f>
        <v>0</v>
      </c>
      <c r="W134" s="335">
        <f>U$134+V$134</f>
        <v>0</v>
      </c>
      <c r="X134" s="333">
        <f>$K$119/1000*($L$27^2*$J$27+$L$28^2*$J$28)</f>
        <v>0</v>
      </c>
      <c r="Y134" s="334">
        <f>$K$120/1000*24*($F$27+$F$28)</f>
        <v>0</v>
      </c>
      <c r="Z134" s="335">
        <f>X$134+Y$134</f>
        <v>0</v>
      </c>
      <c r="AA134" s="333">
        <f>$L$119/1000*($L$27^2*$J$27+$L$28^2*$J$28)</f>
        <v>0</v>
      </c>
      <c r="AB134" s="334">
        <f>$L$120/1000*24*($F$27+$F$28)</f>
        <v>0</v>
      </c>
      <c r="AC134" s="335">
        <f>AA$134+AB$134</f>
        <v>0</v>
      </c>
      <c r="AD134" s="333">
        <f>$M$119/1000*($L$27^2*$J$27+$L$28^2*$J$28)</f>
        <v>0</v>
      </c>
      <c r="AE134" s="334">
        <f>$M$120/1000*24*($F$27+$F$28)</f>
        <v>0</v>
      </c>
      <c r="AF134" s="335">
        <f>AD$134+AE$134</f>
        <v>0</v>
      </c>
      <c r="AG134" s="333">
        <f>$N$119/1000*($L$27^2*$J$27+$L$28^2*$J$28)</f>
        <v>0</v>
      </c>
      <c r="AH134" s="334">
        <f>$N$120/1000*24*($F$27+$F$28)</f>
        <v>0</v>
      </c>
      <c r="AI134" s="335">
        <f>AG$134+AH$134</f>
        <v>0</v>
      </c>
      <c r="AJ134" s="333">
        <f>$O$119/1000*($L$27^2*$J$27+$L$28^2*$J$28)</f>
        <v>0</v>
      </c>
      <c r="AK134" s="334">
        <f>$O$120/1000*24*($F$27+$F$28)</f>
        <v>0</v>
      </c>
      <c r="AL134" s="335">
        <f>AJ$134+AK$134</f>
        <v>0</v>
      </c>
      <c r="AM134" s="333">
        <f>$P$119/1000*($L$27^2*$J$27+$L$28^2*$J$28)</f>
        <v>0</v>
      </c>
      <c r="AN134" s="334">
        <f>$P$120/1000*24*($F$27+$F$28)</f>
        <v>0</v>
      </c>
      <c r="AO134" s="335">
        <f>AM$134+AN$134</f>
        <v>0</v>
      </c>
      <c r="AP134" s="333">
        <f>$Q$119/1000*($L$27^2*$J$27+$L$28^2*$J$28)</f>
        <v>0</v>
      </c>
      <c r="AQ134" s="334">
        <f>$Q$120/1000*24*($F$27+$F$28)</f>
        <v>0</v>
      </c>
      <c r="AR134" s="335">
        <f>AP$134+AQ$134</f>
        <v>0</v>
      </c>
      <c r="AS134" s="333">
        <f>$R$119/1000*($L$27^2*$J$27+$L$28^2*$J$28)</f>
        <v>0</v>
      </c>
      <c r="AT134" s="334">
        <f>$R$120/1000*24*($F$27+$F$28)</f>
        <v>0</v>
      </c>
      <c r="AU134" s="335">
        <f>AS$134+AT$134</f>
        <v>0</v>
      </c>
      <c r="AV134" s="333">
        <f>$S$119/1000*($L$27^2*$J$27+$L$28^2*$J$28)</f>
        <v>0</v>
      </c>
      <c r="AW134" s="334">
        <f>$S$120/1000*24*($F$27+$F$28)</f>
        <v>0</v>
      </c>
      <c r="AX134" s="335">
        <f>AV$134+AW$134</f>
        <v>0</v>
      </c>
      <c r="AY134" s="333">
        <f>$T$119/1000*($L$27^2*$J$27+$L$28^2*$J$28)</f>
        <v>0</v>
      </c>
      <c r="AZ134" s="334">
        <f>$T$120/1000*24*($F$27+$F$28)</f>
        <v>0</v>
      </c>
      <c r="BA134" s="335">
        <f>AY$134+AZ$134</f>
        <v>0</v>
      </c>
      <c r="BB134" s="333">
        <f>$U$119/1000*($L$27^2*$J$27+$L$28^2*$J$28)</f>
        <v>0</v>
      </c>
      <c r="BC134" s="334">
        <f>$U$120/1000*24*($F$27+$F$28)</f>
        <v>0</v>
      </c>
      <c r="BD134" s="335">
        <f>BB$134+BC$134</f>
        <v>0</v>
      </c>
      <c r="BE134" s="333">
        <f>$V$119/1000*($L$27^2*$J$27+$L$28^2*$J$28)</f>
        <v>0</v>
      </c>
      <c r="BF134" s="334">
        <f>$V$120/1000*24*($F$27+$F$28)</f>
        <v>0</v>
      </c>
      <c r="BG134" s="335">
        <f>BE$134+BF$134</f>
        <v>0</v>
      </c>
      <c r="BH134" s="333">
        <f>$W$119/1000*($L$27^2*$J$27+$L$28^2*$J$28)</f>
        <v>0</v>
      </c>
      <c r="BI134" s="334">
        <f>$W$120/1000*24*($F$27+$F$28)</f>
        <v>0</v>
      </c>
      <c r="BJ134" s="336">
        <f>BH$134+BI$134</f>
        <v>0</v>
      </c>
    </row>
    <row r="135" spans="2:62" ht="19.5" thickBot="1" x14ac:dyDescent="0.45">
      <c r="B135" s="337">
        <v>3</v>
      </c>
      <c r="C135" s="338">
        <f>$D$119/1000*($L$29^2*$J$29+$L$30^2*$J$30)</f>
        <v>0</v>
      </c>
      <c r="D135" s="339">
        <f>$D$120/1000*24*($F$29+$F$30)</f>
        <v>0</v>
      </c>
      <c r="E135" s="340">
        <f>$C$135+$D$135</f>
        <v>0</v>
      </c>
      <c r="F135" s="338">
        <f>$E$119/1000*($L$29^2*$J$29+$L$30^2*$J$30)</f>
        <v>0</v>
      </c>
      <c r="G135" s="339">
        <f>$E$120/1000*24*($F$29+$F$30)</f>
        <v>0</v>
      </c>
      <c r="H135" s="340">
        <f>F$135+G$135</f>
        <v>0</v>
      </c>
      <c r="I135" s="338">
        <f>$F$119/1000*($L$29^2*$J$29+$L$30^2*$J$30)</f>
        <v>0</v>
      </c>
      <c r="J135" s="339">
        <f>$F$120/1000*24*($F$29+$F$30)</f>
        <v>0</v>
      </c>
      <c r="K135" s="340">
        <f>I$135+J$135</f>
        <v>0</v>
      </c>
      <c r="L135" s="338">
        <f>$G$119/1000*($L$29^2*$J$29+$L$30^2*$J$30)</f>
        <v>0</v>
      </c>
      <c r="M135" s="339">
        <f>$G$120/1000*24*($F$29+$F$30)</f>
        <v>0</v>
      </c>
      <c r="N135" s="340">
        <f>L$135+M$135</f>
        <v>0</v>
      </c>
      <c r="O135" s="338">
        <f>$H$119/1000*($L$29^2*$J$29+$L$30^2*$J$30)</f>
        <v>0</v>
      </c>
      <c r="P135" s="339">
        <f>$H$120/1000*24*($F$29+$F$30)</f>
        <v>0</v>
      </c>
      <c r="Q135" s="340">
        <f>O$135+P$135</f>
        <v>0</v>
      </c>
      <c r="R135" s="338">
        <f>$I$119/1000*($L$29^2*$J$29+$L$30^2*$J$30)</f>
        <v>0</v>
      </c>
      <c r="S135" s="339">
        <f>$I$120/1000*24*($F$29+$F$30)</f>
        <v>0</v>
      </c>
      <c r="T135" s="340">
        <f>R$135+S$135</f>
        <v>0</v>
      </c>
      <c r="U135" s="338">
        <f>$J$119/1000*($L$29^2*$J$29+$L$30^2*$J$30)</f>
        <v>0</v>
      </c>
      <c r="V135" s="339">
        <f>$J$120/1000*24*($F$29+$F$30)</f>
        <v>0</v>
      </c>
      <c r="W135" s="340">
        <f>U$135+V$135</f>
        <v>0</v>
      </c>
      <c r="X135" s="338">
        <f>$K$119/1000*($L$29^2*$J$29+$L$30^2*$J$30)</f>
        <v>0</v>
      </c>
      <c r="Y135" s="339">
        <f>$K$120/1000*24*($F$29+$F$30)</f>
        <v>0</v>
      </c>
      <c r="Z135" s="340">
        <f>X$135+Y$135</f>
        <v>0</v>
      </c>
      <c r="AA135" s="338">
        <f>$L$119/1000*($L$29^2*$J$29+$L$30^2*$J$30)</f>
        <v>0</v>
      </c>
      <c r="AB135" s="339">
        <f>$L$120/1000*24*($F$29+$F$30)</f>
        <v>0</v>
      </c>
      <c r="AC135" s="340">
        <f>AA$135+AB$135</f>
        <v>0</v>
      </c>
      <c r="AD135" s="338">
        <f>$M$119/1000*($L$29^2*$J$29+$L$30^2*$J$30)</f>
        <v>0</v>
      </c>
      <c r="AE135" s="339">
        <f>$M$120/1000*24*($F$29+$F$30)</f>
        <v>0</v>
      </c>
      <c r="AF135" s="340">
        <f>AD$135+AE$135</f>
        <v>0</v>
      </c>
      <c r="AG135" s="338">
        <f>$N$119/1000*($L$29^2*$J$29+$L$30^2*$J$30)</f>
        <v>0</v>
      </c>
      <c r="AH135" s="339">
        <f>$N$120/1000*24*($F$29+$F$30)</f>
        <v>0</v>
      </c>
      <c r="AI135" s="340">
        <f>AG$135+AH$135</f>
        <v>0</v>
      </c>
      <c r="AJ135" s="338">
        <f>$O$119/1000*($L$29^2*$J$29+$L$30^2*$J$30)</f>
        <v>0</v>
      </c>
      <c r="AK135" s="339">
        <f>$O$120/1000*24*($F$29+$F$30)</f>
        <v>0</v>
      </c>
      <c r="AL135" s="340">
        <f>AJ$135+AK$135</f>
        <v>0</v>
      </c>
      <c r="AM135" s="338">
        <f>$P$119/1000*($L$29^2*$J$29+$L$30^2*$J$30)</f>
        <v>0</v>
      </c>
      <c r="AN135" s="339">
        <f>$P$120/1000*24*($F$29+$F$30)</f>
        <v>0</v>
      </c>
      <c r="AO135" s="340">
        <f>AM$135+AN$135</f>
        <v>0</v>
      </c>
      <c r="AP135" s="338">
        <f>$Q$119/1000*($L$29^2*$J$29+$L$30^2*$J$30)</f>
        <v>0</v>
      </c>
      <c r="AQ135" s="339">
        <f>$Q$120/1000*24*($F$29+$F$30)</f>
        <v>0</v>
      </c>
      <c r="AR135" s="340">
        <f>AP$135+AQ$135</f>
        <v>0</v>
      </c>
      <c r="AS135" s="338">
        <f>$R$119/1000*($L$29^2*$J$29+$L$30^2*$J$30)</f>
        <v>0</v>
      </c>
      <c r="AT135" s="339">
        <f>$R$120/1000*24*($F$29+$F$30)</f>
        <v>0</v>
      </c>
      <c r="AU135" s="340">
        <f>AS$135+AT$135</f>
        <v>0</v>
      </c>
      <c r="AV135" s="338">
        <f>$S$119/1000*($L$29^2*$J$29+$L$30^2*$J$30)</f>
        <v>0</v>
      </c>
      <c r="AW135" s="339">
        <f>$S$120/1000*24*($F$29+$F$30)</f>
        <v>0</v>
      </c>
      <c r="AX135" s="340">
        <f>AV$135+AW$135</f>
        <v>0</v>
      </c>
      <c r="AY135" s="338">
        <f>$T$119/1000*($L$29^2*$J$29+$L$30^2*$J$30)</f>
        <v>0</v>
      </c>
      <c r="AZ135" s="339">
        <f>$T$120/1000*24*($F$29+$F$30)</f>
        <v>0</v>
      </c>
      <c r="BA135" s="340">
        <f>AY$135+AZ$135</f>
        <v>0</v>
      </c>
      <c r="BB135" s="338">
        <f>$U$119/1000*($L$29^2*$J$29+$L$30^2*$J$30)</f>
        <v>0</v>
      </c>
      <c r="BC135" s="339">
        <f>$U$120/1000*24*($F$29+$F$30)</f>
        <v>0</v>
      </c>
      <c r="BD135" s="340">
        <f>BB$135+BC$135</f>
        <v>0</v>
      </c>
      <c r="BE135" s="338">
        <f>$V$119/1000*($L$29^2*$J$29+$L$30^2*$J$30)</f>
        <v>0</v>
      </c>
      <c r="BF135" s="339">
        <f>$V$120/1000*24*($F$29+$F$30)</f>
        <v>0</v>
      </c>
      <c r="BG135" s="340">
        <f>BE$135+BF$135</f>
        <v>0</v>
      </c>
      <c r="BH135" s="338">
        <f>$W$119/1000*($L$29^2*$J$29+$L$30^2*$J$30)</f>
        <v>0</v>
      </c>
      <c r="BI135" s="339">
        <f>$W$120/1000*24*($F$29+$F$30)</f>
        <v>0</v>
      </c>
      <c r="BJ135" s="341">
        <f>BH$135+BI$135</f>
        <v>0</v>
      </c>
    </row>
    <row r="136" spans="2:62" s="382" customFormat="1" ht="15.75" thickBot="1" x14ac:dyDescent="0.45">
      <c r="C136" s="383">
        <f>SUM(C124:C135)</f>
        <v>0</v>
      </c>
      <c r="D136" s="383">
        <f t="shared" ref="D136:BJ136" si="73">SUM(D124:D135)</f>
        <v>0</v>
      </c>
      <c r="E136" s="383">
        <f t="shared" si="73"/>
        <v>0</v>
      </c>
      <c r="F136" s="383">
        <f t="shared" si="73"/>
        <v>0</v>
      </c>
      <c r="G136" s="383">
        <f t="shared" si="73"/>
        <v>0</v>
      </c>
      <c r="H136" s="383">
        <f t="shared" si="73"/>
        <v>0</v>
      </c>
      <c r="I136" s="383">
        <f t="shared" si="73"/>
        <v>0</v>
      </c>
      <c r="J136" s="383">
        <f t="shared" si="73"/>
        <v>0</v>
      </c>
      <c r="K136" s="383">
        <f t="shared" si="73"/>
        <v>0</v>
      </c>
      <c r="L136" s="383">
        <f t="shared" si="73"/>
        <v>0</v>
      </c>
      <c r="M136" s="383">
        <f t="shared" si="73"/>
        <v>0</v>
      </c>
      <c r="N136" s="383">
        <f t="shared" si="73"/>
        <v>0</v>
      </c>
      <c r="O136" s="383">
        <f t="shared" si="73"/>
        <v>0</v>
      </c>
      <c r="P136" s="383">
        <f t="shared" si="73"/>
        <v>0</v>
      </c>
      <c r="Q136" s="383">
        <f t="shared" si="73"/>
        <v>0</v>
      </c>
      <c r="R136" s="383">
        <f t="shared" si="73"/>
        <v>0</v>
      </c>
      <c r="S136" s="383">
        <f t="shared" si="73"/>
        <v>0</v>
      </c>
      <c r="T136" s="383">
        <f t="shared" si="73"/>
        <v>0</v>
      </c>
      <c r="U136" s="383">
        <f t="shared" si="73"/>
        <v>0</v>
      </c>
      <c r="V136" s="383">
        <f t="shared" si="73"/>
        <v>0</v>
      </c>
      <c r="W136" s="383">
        <f t="shared" si="73"/>
        <v>0</v>
      </c>
      <c r="X136" s="383">
        <f t="shared" si="73"/>
        <v>0</v>
      </c>
      <c r="Y136" s="383">
        <f t="shared" si="73"/>
        <v>0</v>
      </c>
      <c r="Z136" s="383">
        <f t="shared" si="73"/>
        <v>0</v>
      </c>
      <c r="AA136" s="383">
        <f t="shared" si="73"/>
        <v>0</v>
      </c>
      <c r="AB136" s="383">
        <f t="shared" si="73"/>
        <v>0</v>
      </c>
      <c r="AC136" s="383">
        <f t="shared" si="73"/>
        <v>0</v>
      </c>
      <c r="AD136" s="383">
        <f t="shared" si="73"/>
        <v>0</v>
      </c>
      <c r="AE136" s="383">
        <f t="shared" si="73"/>
        <v>0</v>
      </c>
      <c r="AF136" s="383">
        <f t="shared" si="73"/>
        <v>0</v>
      </c>
      <c r="AG136" s="383">
        <f t="shared" si="73"/>
        <v>0</v>
      </c>
      <c r="AH136" s="383">
        <f t="shared" si="73"/>
        <v>0</v>
      </c>
      <c r="AI136" s="383">
        <f t="shared" si="73"/>
        <v>0</v>
      </c>
      <c r="AJ136" s="383">
        <f t="shared" si="73"/>
        <v>0</v>
      </c>
      <c r="AK136" s="383">
        <f t="shared" si="73"/>
        <v>0</v>
      </c>
      <c r="AL136" s="383">
        <f t="shared" si="73"/>
        <v>0</v>
      </c>
      <c r="AM136" s="383">
        <f t="shared" si="73"/>
        <v>0</v>
      </c>
      <c r="AN136" s="383">
        <f t="shared" si="73"/>
        <v>0</v>
      </c>
      <c r="AO136" s="383">
        <f t="shared" si="73"/>
        <v>0</v>
      </c>
      <c r="AP136" s="383">
        <f t="shared" si="73"/>
        <v>0</v>
      </c>
      <c r="AQ136" s="383">
        <f t="shared" si="73"/>
        <v>0</v>
      </c>
      <c r="AR136" s="383">
        <f t="shared" si="73"/>
        <v>0</v>
      </c>
      <c r="AS136" s="383">
        <f t="shared" si="73"/>
        <v>0</v>
      </c>
      <c r="AT136" s="383">
        <f t="shared" si="73"/>
        <v>0</v>
      </c>
      <c r="AU136" s="383">
        <f t="shared" si="73"/>
        <v>0</v>
      </c>
      <c r="AV136" s="383">
        <f t="shared" si="73"/>
        <v>0</v>
      </c>
      <c r="AW136" s="383">
        <f t="shared" si="73"/>
        <v>0</v>
      </c>
      <c r="AX136" s="383">
        <f t="shared" si="73"/>
        <v>0</v>
      </c>
      <c r="AY136" s="383">
        <f t="shared" si="73"/>
        <v>0</v>
      </c>
      <c r="AZ136" s="383">
        <f t="shared" si="73"/>
        <v>0</v>
      </c>
      <c r="BA136" s="383">
        <f t="shared" si="73"/>
        <v>0</v>
      </c>
      <c r="BB136" s="383">
        <f t="shared" si="73"/>
        <v>0</v>
      </c>
      <c r="BC136" s="383">
        <f t="shared" si="73"/>
        <v>0</v>
      </c>
      <c r="BD136" s="383">
        <f t="shared" si="73"/>
        <v>0</v>
      </c>
      <c r="BE136" s="383">
        <f t="shared" si="73"/>
        <v>0</v>
      </c>
      <c r="BF136" s="383">
        <f t="shared" si="73"/>
        <v>0</v>
      </c>
      <c r="BG136" s="383">
        <f t="shared" si="73"/>
        <v>0</v>
      </c>
      <c r="BH136" s="383">
        <f t="shared" si="73"/>
        <v>0</v>
      </c>
      <c r="BI136" s="383">
        <f t="shared" si="73"/>
        <v>0</v>
      </c>
      <c r="BJ136" s="383">
        <f t="shared" si="73"/>
        <v>0</v>
      </c>
    </row>
    <row r="137" spans="2:62" ht="19.5" thickBot="1" x14ac:dyDescent="0.45">
      <c r="B137" s="342" t="s">
        <v>357</v>
      </c>
      <c r="F137" s="315"/>
      <c r="G137" s="315"/>
      <c r="H137" s="315"/>
      <c r="I137" s="315"/>
      <c r="J137" s="315"/>
      <c r="K137" s="315"/>
      <c r="L137" s="315"/>
      <c r="M137" s="315"/>
      <c r="Q137" s="343"/>
      <c r="R137" s="343"/>
      <c r="S137" s="343"/>
      <c r="T137" s="343"/>
      <c r="U137" s="343"/>
      <c r="V137" s="343"/>
      <c r="W137" s="343"/>
      <c r="X137" s="343"/>
      <c r="Y137" s="343"/>
      <c r="Z137" s="343"/>
      <c r="AA137" s="343"/>
      <c r="AB137" s="343"/>
    </row>
    <row r="138" spans="2:62" x14ac:dyDescent="0.4">
      <c r="B138" s="270" t="s">
        <v>358</v>
      </c>
      <c r="F138" s="315"/>
      <c r="G138" s="315"/>
      <c r="H138" s="315"/>
      <c r="I138" s="315"/>
      <c r="J138" s="315"/>
      <c r="K138" s="315"/>
      <c r="L138" s="315"/>
      <c r="M138" s="315"/>
      <c r="Q138" s="343"/>
      <c r="R138" s="343"/>
      <c r="S138" s="343"/>
      <c r="T138" s="343"/>
      <c r="U138" s="343"/>
      <c r="V138" s="343"/>
      <c r="W138" s="343"/>
      <c r="X138" s="343"/>
      <c r="Y138" s="343"/>
      <c r="Z138" s="343"/>
      <c r="AA138" s="343"/>
      <c r="AB138" s="343"/>
    </row>
    <row r="139" spans="2:62" ht="19.5" thickBot="1" x14ac:dyDescent="0.45">
      <c r="B139" s="344">
        <f>SUM($C$136,$F$136,$I$136,$L$136,$O$136,$R$136,$U$136,$X$136,$AA$136,$AD$136,$AG$136,$AJ$136,$AM$136,$AP$136,$AS$136,$AV$136,$AY$136,$BB$136,$BE$136,$BH$136)</f>
        <v>0</v>
      </c>
      <c r="C139" s="24" t="s">
        <v>555</v>
      </c>
      <c r="F139" s="315"/>
      <c r="G139" s="315"/>
      <c r="H139" s="315"/>
      <c r="I139" s="315"/>
      <c r="J139" s="315"/>
      <c r="K139" s="315"/>
      <c r="L139" s="315"/>
      <c r="M139" s="315"/>
      <c r="Q139" s="343"/>
      <c r="R139" s="343"/>
      <c r="S139" s="343"/>
      <c r="T139" s="343"/>
      <c r="U139" s="343"/>
      <c r="V139" s="343"/>
      <c r="W139" s="343"/>
      <c r="X139" s="343"/>
      <c r="Y139" s="343"/>
      <c r="Z139" s="343"/>
      <c r="AA139" s="343"/>
      <c r="AB139" s="343"/>
    </row>
    <row r="140" spans="2:62" x14ac:dyDescent="0.4">
      <c r="B140" s="270" t="s">
        <v>356</v>
      </c>
      <c r="F140" s="315"/>
      <c r="G140" s="315"/>
      <c r="H140" s="315"/>
      <c r="I140" s="315"/>
      <c r="J140" s="315"/>
      <c r="K140" s="315"/>
      <c r="L140" s="315"/>
      <c r="M140" s="315"/>
      <c r="Q140" s="343"/>
      <c r="R140" s="343"/>
      <c r="S140" s="343"/>
      <c r="T140" s="343"/>
      <c r="U140" s="343"/>
      <c r="V140" s="343"/>
      <c r="W140" s="343"/>
      <c r="X140" s="343"/>
      <c r="Y140" s="343"/>
      <c r="Z140" s="343"/>
      <c r="AA140" s="343"/>
      <c r="AB140" s="343"/>
    </row>
    <row r="141" spans="2:62" ht="19.5" thickBot="1" x14ac:dyDescent="0.45">
      <c r="B141" s="344">
        <f>SUM($D$136,$G$136,$J$136,$M$136,$P$136,$S$136,$V$136,$Y$136,$AB$136,$AE$136,$AH$136,$AK$136,$AN$136,$AQ$136,$AT$136,$AW$136,$AZ$136,$BC$136,$BF$136,$BI$136)</f>
        <v>0</v>
      </c>
      <c r="C141" s="24" t="s">
        <v>555</v>
      </c>
      <c r="F141" s="315"/>
      <c r="G141" s="315"/>
      <c r="H141" s="315"/>
      <c r="I141" s="315"/>
      <c r="J141" s="315"/>
      <c r="K141" s="315"/>
      <c r="L141" s="315"/>
      <c r="M141" s="315"/>
      <c r="Q141" s="343"/>
      <c r="R141" s="343"/>
      <c r="S141" s="343"/>
      <c r="T141" s="343"/>
      <c r="U141" s="343"/>
      <c r="V141" s="343"/>
      <c r="W141" s="343"/>
      <c r="X141" s="343"/>
      <c r="Y141" s="343"/>
      <c r="Z141" s="343"/>
      <c r="AA141" s="343"/>
      <c r="AB141" s="343"/>
    </row>
    <row r="142" spans="2:62" x14ac:dyDescent="0.4">
      <c r="B142" s="345" t="s">
        <v>423</v>
      </c>
      <c r="F142" s="315"/>
      <c r="G142" s="315"/>
      <c r="H142" s="315"/>
      <c r="I142" s="315"/>
      <c r="J142" s="315"/>
      <c r="K142" s="315"/>
      <c r="L142" s="315"/>
      <c r="M142" s="315"/>
      <c r="Q142" s="343"/>
      <c r="R142" s="343"/>
      <c r="S142" s="343"/>
      <c r="T142" s="343"/>
      <c r="U142" s="343"/>
      <c r="V142" s="343"/>
      <c r="W142" s="343"/>
      <c r="X142" s="343"/>
      <c r="Y142" s="343"/>
      <c r="Z142" s="343"/>
      <c r="AA142" s="343"/>
      <c r="AB142" s="343"/>
    </row>
    <row r="143" spans="2:62" s="315" customFormat="1" ht="17.25" thickBot="1" x14ac:dyDescent="0.45">
      <c r="B143" s="384">
        <f>SUM($E$136,$H$136,$K$136,$N$136,$Q$136,$T$136,$W$136,$Z$136,$AC$136,$AF$136,$AI$136,$AL$136,$AO$136,$AR$136,$AU$136,$AX$136,$BA$136,$BD$136,$BG$136,$BJ$136)</f>
        <v>0</v>
      </c>
      <c r="C143" s="315" t="s">
        <v>555</v>
      </c>
      <c r="Q143" s="343"/>
      <c r="R143" s="343"/>
      <c r="S143" s="343"/>
      <c r="T143" s="343"/>
      <c r="U143" s="343"/>
      <c r="V143" s="343"/>
      <c r="W143" s="343"/>
      <c r="X143" s="343"/>
      <c r="Y143" s="343"/>
      <c r="Z143" s="343"/>
      <c r="AA143" s="343"/>
      <c r="AB143" s="343"/>
    </row>
    <row r="144" spans="2:62" x14ac:dyDescent="0.4">
      <c r="F144" s="315"/>
      <c r="G144" s="315"/>
      <c r="H144" s="315"/>
      <c r="I144" s="315"/>
      <c r="J144" s="315"/>
      <c r="K144" s="315"/>
      <c r="L144" s="315"/>
      <c r="M144" s="315"/>
      <c r="Q144" s="343"/>
      <c r="R144" s="343"/>
      <c r="S144" s="343"/>
      <c r="T144" s="343"/>
      <c r="U144" s="343"/>
      <c r="V144" s="343"/>
      <c r="W144" s="343"/>
      <c r="X144" s="343"/>
      <c r="Y144" s="343"/>
      <c r="Z144" s="343"/>
      <c r="AA144" s="343"/>
      <c r="AB144" s="343"/>
    </row>
    <row r="145" spans="6:28" x14ac:dyDescent="0.4">
      <c r="F145" s="315"/>
      <c r="G145" s="315"/>
      <c r="H145" s="315"/>
      <c r="I145" s="315"/>
      <c r="J145" s="315"/>
      <c r="K145" s="315"/>
      <c r="L145" s="315"/>
      <c r="M145" s="315"/>
      <c r="Q145" s="343"/>
      <c r="R145" s="343"/>
      <c r="S145" s="343"/>
      <c r="T145" s="343"/>
      <c r="U145" s="343"/>
      <c r="V145" s="343"/>
      <c r="W145" s="343"/>
      <c r="X145" s="343"/>
      <c r="Y145" s="343"/>
      <c r="Z145" s="343"/>
      <c r="AA145" s="343"/>
      <c r="AB145" s="343"/>
    </row>
    <row r="146" spans="6:28" x14ac:dyDescent="0.4">
      <c r="F146" s="315"/>
      <c r="G146" s="315"/>
      <c r="H146" s="315"/>
      <c r="I146" s="315"/>
      <c r="J146" s="315"/>
      <c r="K146" s="315"/>
      <c r="L146" s="315"/>
      <c r="M146" s="315"/>
      <c r="Q146" s="343"/>
      <c r="R146" s="343"/>
      <c r="S146" s="343"/>
      <c r="T146" s="343"/>
      <c r="U146" s="343"/>
      <c r="V146" s="343"/>
      <c r="W146" s="343"/>
      <c r="X146" s="343"/>
      <c r="Y146" s="343"/>
      <c r="Z146" s="343"/>
      <c r="AA146" s="343"/>
      <c r="AB146" s="343"/>
    </row>
    <row r="147" spans="6:28" x14ac:dyDescent="0.4">
      <c r="F147" s="315"/>
      <c r="G147" s="315"/>
      <c r="H147" s="315"/>
      <c r="I147" s="315"/>
      <c r="J147" s="315"/>
      <c r="K147" s="315"/>
      <c r="L147" s="315"/>
      <c r="M147" s="315"/>
      <c r="Q147" s="343"/>
      <c r="R147" s="343"/>
      <c r="S147" s="343"/>
      <c r="T147" s="343"/>
      <c r="U147" s="343"/>
      <c r="V147" s="343"/>
      <c r="W147" s="343"/>
      <c r="X147" s="343"/>
      <c r="Y147" s="343"/>
      <c r="Z147" s="343"/>
      <c r="AA147" s="343"/>
      <c r="AB147" s="343"/>
    </row>
    <row r="148" spans="6:28" x14ac:dyDescent="0.4">
      <c r="F148" s="315"/>
      <c r="G148" s="315"/>
      <c r="H148" s="315"/>
      <c r="I148" s="315"/>
      <c r="J148" s="315"/>
      <c r="K148" s="315"/>
      <c r="L148" s="315"/>
      <c r="M148" s="315"/>
      <c r="Q148" s="343"/>
      <c r="R148" s="343"/>
      <c r="S148" s="343"/>
      <c r="T148" s="343"/>
      <c r="U148" s="343"/>
      <c r="V148" s="343"/>
      <c r="W148" s="343"/>
      <c r="X148" s="343"/>
      <c r="Y148" s="343"/>
      <c r="Z148" s="343"/>
      <c r="AA148" s="343"/>
      <c r="AB148" s="343"/>
    </row>
    <row r="149" spans="6:28" x14ac:dyDescent="0.4">
      <c r="F149" s="315"/>
      <c r="G149" s="315"/>
      <c r="H149" s="315"/>
      <c r="I149" s="315"/>
      <c r="J149" s="315"/>
      <c r="K149" s="315"/>
      <c r="L149" s="315"/>
      <c r="M149" s="315"/>
      <c r="Q149" s="343"/>
      <c r="R149" s="343"/>
      <c r="S149" s="343"/>
      <c r="T149" s="343"/>
      <c r="U149" s="343"/>
      <c r="V149" s="343"/>
      <c r="W149" s="343"/>
      <c r="X149" s="343"/>
      <c r="Y149" s="343"/>
      <c r="Z149" s="343"/>
      <c r="AA149" s="343"/>
      <c r="AB149" s="343"/>
    </row>
    <row r="150" spans="6:28" x14ac:dyDescent="0.4">
      <c r="F150" s="315"/>
      <c r="G150" s="315"/>
      <c r="H150" s="315"/>
      <c r="I150" s="315"/>
      <c r="J150" s="315"/>
      <c r="K150" s="315"/>
      <c r="L150" s="315"/>
      <c r="M150" s="315"/>
      <c r="Q150" s="343"/>
      <c r="R150" s="343"/>
      <c r="S150" s="343"/>
      <c r="T150" s="343"/>
      <c r="U150" s="343"/>
      <c r="V150" s="343"/>
      <c r="W150" s="343"/>
      <c r="X150" s="343"/>
      <c r="Y150" s="343"/>
      <c r="Z150" s="343"/>
      <c r="AA150" s="343"/>
      <c r="AB150" s="343"/>
    </row>
    <row r="151" spans="6:28" x14ac:dyDescent="0.4">
      <c r="F151" s="315"/>
      <c r="G151" s="315"/>
      <c r="H151" s="315"/>
      <c r="I151" s="315"/>
      <c r="J151" s="315"/>
      <c r="K151" s="315"/>
      <c r="L151" s="315"/>
      <c r="M151" s="315"/>
      <c r="Q151" s="343"/>
      <c r="R151" s="343"/>
      <c r="S151" s="343"/>
      <c r="T151" s="343"/>
      <c r="U151" s="343"/>
      <c r="V151" s="343"/>
      <c r="W151" s="343"/>
      <c r="X151" s="343"/>
      <c r="Y151" s="343"/>
      <c r="Z151" s="343"/>
      <c r="AA151" s="343"/>
      <c r="AB151" s="343"/>
    </row>
    <row r="152" spans="6:28" x14ac:dyDescent="0.4">
      <c r="F152" s="315"/>
      <c r="G152" s="315"/>
      <c r="H152" s="315"/>
      <c r="I152" s="315"/>
      <c r="J152" s="315"/>
      <c r="K152" s="315"/>
      <c r="L152" s="315"/>
      <c r="M152" s="315"/>
      <c r="Q152" s="343"/>
      <c r="R152" s="343"/>
      <c r="S152" s="343"/>
      <c r="T152" s="343"/>
      <c r="U152" s="343"/>
      <c r="V152" s="343"/>
      <c r="W152" s="343"/>
      <c r="X152" s="343"/>
      <c r="Y152" s="343"/>
      <c r="Z152" s="343"/>
      <c r="AA152" s="343"/>
      <c r="AB152" s="343"/>
    </row>
    <row r="153" spans="6:28" x14ac:dyDescent="0.4">
      <c r="F153" s="315"/>
      <c r="G153" s="315"/>
      <c r="H153" s="315"/>
      <c r="I153" s="315"/>
      <c r="J153" s="315"/>
      <c r="K153" s="315"/>
      <c r="L153" s="315"/>
      <c r="M153" s="315"/>
      <c r="Q153" s="343"/>
      <c r="R153" s="343"/>
      <c r="S153" s="343"/>
      <c r="T153" s="343"/>
      <c r="U153" s="343"/>
      <c r="V153" s="343"/>
      <c r="W153" s="343"/>
      <c r="X153" s="343"/>
      <c r="Y153" s="343"/>
      <c r="Z153" s="343"/>
      <c r="AA153" s="343"/>
      <c r="AB153" s="343"/>
    </row>
    <row r="154" spans="6:28" x14ac:dyDescent="0.4">
      <c r="F154" s="315"/>
      <c r="G154" s="315"/>
      <c r="H154" s="315"/>
      <c r="I154" s="315"/>
      <c r="J154" s="315"/>
      <c r="K154" s="315"/>
      <c r="L154" s="315"/>
      <c r="M154" s="315"/>
      <c r="Q154" s="343"/>
      <c r="R154" s="343"/>
      <c r="S154" s="343"/>
      <c r="T154" s="343"/>
      <c r="U154" s="343"/>
      <c r="V154" s="343"/>
      <c r="W154" s="343"/>
      <c r="X154" s="343"/>
      <c r="Y154" s="343"/>
      <c r="Z154" s="343"/>
      <c r="AA154" s="343"/>
      <c r="AB154" s="343"/>
    </row>
    <row r="155" spans="6:28" x14ac:dyDescent="0.4">
      <c r="F155" s="315"/>
      <c r="G155" s="315"/>
      <c r="H155" s="315"/>
      <c r="I155" s="315"/>
      <c r="J155" s="315"/>
      <c r="K155" s="315"/>
      <c r="L155" s="315"/>
      <c r="M155" s="315"/>
      <c r="Q155" s="343"/>
      <c r="R155" s="343"/>
      <c r="S155" s="343"/>
      <c r="T155" s="343"/>
      <c r="U155" s="343"/>
      <c r="V155" s="343"/>
      <c r="W155" s="343"/>
      <c r="X155" s="343"/>
      <c r="Y155" s="343"/>
      <c r="Z155" s="343"/>
      <c r="AA155" s="343"/>
      <c r="AB155" s="343"/>
    </row>
    <row r="156" spans="6:28" x14ac:dyDescent="0.4">
      <c r="F156" s="315"/>
      <c r="G156" s="315"/>
      <c r="H156" s="315"/>
      <c r="I156" s="315"/>
      <c r="J156" s="315"/>
      <c r="K156" s="315"/>
      <c r="L156" s="315"/>
      <c r="M156" s="315"/>
      <c r="Q156" s="343"/>
      <c r="R156" s="343"/>
      <c r="S156" s="343"/>
      <c r="T156" s="343"/>
      <c r="U156" s="343"/>
      <c r="V156" s="343"/>
      <c r="W156" s="343"/>
      <c r="X156" s="343"/>
      <c r="Y156" s="343"/>
      <c r="Z156" s="343"/>
      <c r="AA156" s="343"/>
      <c r="AB156" s="343"/>
    </row>
    <row r="157" spans="6:28" x14ac:dyDescent="0.4">
      <c r="F157" s="315"/>
      <c r="G157" s="315"/>
      <c r="H157" s="315"/>
      <c r="I157" s="315"/>
      <c r="J157" s="315"/>
      <c r="K157" s="315"/>
      <c r="L157" s="315"/>
      <c r="M157" s="315"/>
      <c r="Q157" s="343"/>
      <c r="R157" s="343"/>
      <c r="S157" s="343"/>
      <c r="T157" s="343"/>
      <c r="U157" s="343"/>
      <c r="V157" s="343"/>
      <c r="W157" s="343"/>
      <c r="X157" s="343"/>
      <c r="Y157" s="343"/>
      <c r="Z157" s="343"/>
      <c r="AA157" s="343"/>
      <c r="AB157" s="343"/>
    </row>
    <row r="158" spans="6:28" x14ac:dyDescent="0.4">
      <c r="F158" s="315"/>
      <c r="G158" s="315"/>
      <c r="H158" s="315"/>
      <c r="I158" s="315"/>
      <c r="J158" s="315"/>
      <c r="K158" s="315"/>
      <c r="L158" s="315"/>
      <c r="M158" s="315"/>
      <c r="Q158" s="343"/>
      <c r="R158" s="343"/>
      <c r="S158" s="343"/>
      <c r="T158" s="343"/>
      <c r="U158" s="343"/>
      <c r="V158" s="343"/>
      <c r="W158" s="343"/>
      <c r="X158" s="343"/>
      <c r="Y158" s="343"/>
      <c r="Z158" s="343"/>
      <c r="AA158" s="343"/>
      <c r="AB158" s="343"/>
    </row>
    <row r="159" spans="6:28" x14ac:dyDescent="0.4">
      <c r="F159" s="315"/>
      <c r="G159" s="315"/>
      <c r="H159" s="315"/>
      <c r="I159" s="315"/>
      <c r="J159" s="315"/>
      <c r="K159" s="315"/>
      <c r="L159" s="315"/>
      <c r="M159" s="315"/>
      <c r="Q159" s="343"/>
      <c r="R159" s="343"/>
      <c r="S159" s="343"/>
      <c r="T159" s="343"/>
      <c r="U159" s="343"/>
      <c r="V159" s="343"/>
      <c r="W159" s="343"/>
      <c r="X159" s="343"/>
      <c r="Y159" s="343"/>
      <c r="Z159" s="343"/>
      <c r="AA159" s="343"/>
      <c r="AB159" s="343"/>
    </row>
    <row r="160" spans="6:28" x14ac:dyDescent="0.4">
      <c r="F160" s="315"/>
      <c r="G160" s="315"/>
      <c r="H160" s="315"/>
      <c r="I160" s="315"/>
      <c r="J160" s="315"/>
      <c r="K160" s="315"/>
      <c r="L160" s="315"/>
      <c r="M160" s="315"/>
      <c r="Q160" s="343"/>
      <c r="R160" s="343"/>
      <c r="S160" s="343"/>
      <c r="T160" s="343"/>
      <c r="U160" s="343"/>
      <c r="V160" s="343"/>
      <c r="W160" s="343"/>
      <c r="X160" s="343"/>
      <c r="Y160" s="343"/>
      <c r="Z160" s="343"/>
      <c r="AA160" s="343"/>
      <c r="AB160" s="343"/>
    </row>
    <row r="161" spans="6:28" x14ac:dyDescent="0.4">
      <c r="F161" s="315"/>
      <c r="G161" s="315"/>
      <c r="H161" s="315"/>
      <c r="I161" s="315"/>
      <c r="J161" s="315"/>
      <c r="K161" s="315"/>
      <c r="L161" s="315"/>
      <c r="M161" s="315"/>
      <c r="Q161" s="343"/>
      <c r="R161" s="343"/>
      <c r="S161" s="343"/>
      <c r="T161" s="343"/>
      <c r="U161" s="343"/>
      <c r="V161" s="343"/>
      <c r="W161" s="343"/>
      <c r="X161" s="343"/>
      <c r="Y161" s="343"/>
      <c r="Z161" s="343"/>
      <c r="AA161" s="343"/>
      <c r="AB161" s="343"/>
    </row>
    <row r="162" spans="6:28" x14ac:dyDescent="0.4">
      <c r="F162" s="315"/>
      <c r="G162" s="315"/>
      <c r="H162" s="315"/>
      <c r="I162" s="315"/>
      <c r="J162" s="315"/>
      <c r="K162" s="315"/>
      <c r="L162" s="315"/>
      <c r="M162" s="315"/>
      <c r="Q162" s="343"/>
      <c r="R162" s="343"/>
      <c r="S162" s="343"/>
      <c r="T162" s="343"/>
      <c r="U162" s="343"/>
      <c r="V162" s="343"/>
      <c r="W162" s="343"/>
      <c r="X162" s="343"/>
      <c r="Y162" s="343"/>
      <c r="Z162" s="343"/>
      <c r="AA162" s="343"/>
      <c r="AB162" s="343"/>
    </row>
    <row r="163" spans="6:28" x14ac:dyDescent="0.4">
      <c r="F163" s="315"/>
      <c r="G163" s="315"/>
      <c r="H163" s="315"/>
      <c r="I163" s="315"/>
      <c r="J163" s="315"/>
      <c r="K163" s="315"/>
      <c r="L163" s="315"/>
      <c r="M163" s="315"/>
      <c r="Q163" s="343"/>
      <c r="R163" s="343"/>
      <c r="S163" s="343"/>
      <c r="T163" s="343"/>
      <c r="U163" s="343"/>
      <c r="V163" s="343"/>
      <c r="W163" s="343"/>
      <c r="X163" s="343"/>
      <c r="Y163" s="343"/>
      <c r="Z163" s="343"/>
      <c r="AA163" s="343"/>
      <c r="AB163" s="343"/>
    </row>
    <row r="164" spans="6:28" x14ac:dyDescent="0.4">
      <c r="F164" s="315"/>
      <c r="G164" s="315"/>
      <c r="H164" s="315"/>
      <c r="I164" s="315"/>
      <c r="J164" s="315"/>
      <c r="K164" s="315"/>
      <c r="L164" s="315"/>
      <c r="M164" s="315"/>
      <c r="Q164" s="343"/>
      <c r="R164" s="343"/>
      <c r="S164" s="343"/>
      <c r="T164" s="343"/>
      <c r="U164" s="343"/>
      <c r="V164" s="343"/>
      <c r="W164" s="343"/>
      <c r="X164" s="343"/>
      <c r="Y164" s="343"/>
      <c r="Z164" s="343"/>
      <c r="AA164" s="343"/>
      <c r="AB164" s="343"/>
    </row>
    <row r="165" spans="6:28" x14ac:dyDescent="0.4">
      <c r="F165" s="315"/>
      <c r="G165" s="315"/>
      <c r="H165" s="315"/>
      <c r="I165" s="315"/>
      <c r="J165" s="315"/>
      <c r="K165" s="315"/>
      <c r="L165" s="315"/>
      <c r="M165" s="315"/>
      <c r="Q165" s="343"/>
      <c r="R165" s="343"/>
      <c r="S165" s="343"/>
      <c r="T165" s="343"/>
      <c r="U165" s="343"/>
      <c r="V165" s="343"/>
      <c r="W165" s="343"/>
      <c r="X165" s="343"/>
      <c r="Y165" s="343"/>
      <c r="Z165" s="343"/>
      <c r="AA165" s="343"/>
      <c r="AB165" s="343"/>
    </row>
    <row r="166" spans="6:28" x14ac:dyDescent="0.4">
      <c r="F166" s="315"/>
      <c r="G166" s="315"/>
      <c r="H166" s="315"/>
      <c r="I166" s="315"/>
      <c r="J166" s="315"/>
      <c r="K166" s="315"/>
      <c r="L166" s="315"/>
      <c r="M166" s="315"/>
      <c r="Q166" s="343"/>
      <c r="R166" s="343"/>
      <c r="S166" s="343"/>
      <c r="T166" s="343"/>
      <c r="U166" s="343"/>
      <c r="V166" s="343"/>
      <c r="W166" s="343"/>
      <c r="X166" s="343"/>
      <c r="Y166" s="343"/>
      <c r="Z166" s="343"/>
      <c r="AA166" s="343"/>
      <c r="AB166" s="343"/>
    </row>
    <row r="167" spans="6:28" x14ac:dyDescent="0.4">
      <c r="F167" s="315"/>
      <c r="G167" s="315"/>
      <c r="H167" s="315"/>
      <c r="I167" s="315"/>
      <c r="J167" s="315"/>
      <c r="K167" s="315"/>
      <c r="L167" s="315"/>
      <c r="M167" s="315"/>
      <c r="Q167" s="343"/>
      <c r="R167" s="343"/>
      <c r="S167" s="343"/>
      <c r="T167" s="343"/>
      <c r="U167" s="343"/>
      <c r="V167" s="343"/>
      <c r="W167" s="343"/>
      <c r="X167" s="343"/>
      <c r="Y167" s="343"/>
      <c r="Z167" s="343"/>
      <c r="AA167" s="343"/>
      <c r="AB167" s="343"/>
    </row>
    <row r="168" spans="6:28" x14ac:dyDescent="0.4">
      <c r="F168" s="315"/>
      <c r="G168" s="315"/>
      <c r="H168" s="315"/>
      <c r="I168" s="315"/>
      <c r="J168" s="315"/>
      <c r="K168" s="315"/>
      <c r="L168" s="315"/>
      <c r="M168" s="315"/>
      <c r="Q168" s="343"/>
      <c r="R168" s="343"/>
      <c r="S168" s="343"/>
      <c r="T168" s="343"/>
      <c r="U168" s="343"/>
      <c r="V168" s="343"/>
      <c r="W168" s="343"/>
      <c r="X168" s="343"/>
      <c r="Y168" s="343"/>
      <c r="Z168" s="343"/>
      <c r="AA168" s="343"/>
      <c r="AB168" s="343"/>
    </row>
    <row r="169" spans="6:28" x14ac:dyDescent="0.4">
      <c r="F169" s="315"/>
      <c r="G169" s="315"/>
      <c r="H169" s="315"/>
      <c r="I169" s="315"/>
      <c r="J169" s="315"/>
      <c r="K169" s="315"/>
      <c r="L169" s="315"/>
      <c r="M169" s="315"/>
      <c r="Q169" s="343"/>
      <c r="R169" s="343"/>
      <c r="S169" s="343"/>
      <c r="T169" s="343"/>
      <c r="U169" s="343"/>
      <c r="V169" s="343"/>
      <c r="W169" s="343"/>
      <c r="X169" s="343"/>
      <c r="Y169" s="343"/>
      <c r="Z169" s="343"/>
      <c r="AA169" s="343"/>
      <c r="AB169" s="343"/>
    </row>
    <row r="170" spans="6:28" x14ac:dyDescent="0.4">
      <c r="F170" s="315"/>
      <c r="G170" s="315"/>
      <c r="H170" s="315"/>
      <c r="I170" s="315"/>
      <c r="J170" s="315"/>
      <c r="K170" s="315"/>
      <c r="L170" s="315"/>
      <c r="M170" s="315"/>
      <c r="Q170" s="343"/>
      <c r="R170" s="343"/>
      <c r="S170" s="343"/>
      <c r="T170" s="343"/>
      <c r="U170" s="343"/>
      <c r="V170" s="343"/>
      <c r="W170" s="343"/>
      <c r="X170" s="343"/>
      <c r="Y170" s="343"/>
      <c r="Z170" s="343"/>
      <c r="AA170" s="343"/>
      <c r="AB170" s="343"/>
    </row>
    <row r="171" spans="6:28" x14ac:dyDescent="0.4">
      <c r="F171" s="315"/>
      <c r="G171" s="315"/>
      <c r="H171" s="315"/>
      <c r="I171" s="315"/>
      <c r="J171" s="315"/>
      <c r="K171" s="315"/>
      <c r="L171" s="315"/>
      <c r="M171" s="315"/>
      <c r="Q171" s="343"/>
      <c r="R171" s="343"/>
      <c r="S171" s="343"/>
      <c r="T171" s="343"/>
      <c r="U171" s="343"/>
      <c r="V171" s="343"/>
      <c r="W171" s="343"/>
      <c r="X171" s="343"/>
      <c r="Y171" s="343"/>
      <c r="Z171" s="343"/>
      <c r="AA171" s="343"/>
      <c r="AB171" s="343"/>
    </row>
    <row r="172" spans="6:28" x14ac:dyDescent="0.4">
      <c r="F172" s="315"/>
      <c r="G172" s="315"/>
      <c r="H172" s="315"/>
      <c r="I172" s="315"/>
      <c r="J172" s="315"/>
      <c r="K172" s="315"/>
      <c r="L172" s="315"/>
      <c r="M172" s="315"/>
      <c r="Q172" s="343"/>
      <c r="R172" s="343"/>
      <c r="S172" s="343"/>
      <c r="T172" s="343"/>
      <c r="U172" s="343"/>
      <c r="V172" s="343"/>
      <c r="W172" s="343"/>
      <c r="X172" s="343"/>
      <c r="Y172" s="343"/>
      <c r="Z172" s="343"/>
      <c r="AA172" s="343"/>
      <c r="AB172" s="343"/>
    </row>
    <row r="173" spans="6:28" x14ac:dyDescent="0.4">
      <c r="F173" s="315"/>
      <c r="G173" s="315"/>
      <c r="H173" s="315"/>
      <c r="I173" s="315"/>
      <c r="J173" s="315"/>
      <c r="K173" s="315"/>
      <c r="L173" s="315"/>
      <c r="M173" s="315"/>
      <c r="Q173" s="343"/>
      <c r="R173" s="343"/>
      <c r="S173" s="343"/>
      <c r="T173" s="343"/>
      <c r="U173" s="343"/>
      <c r="V173" s="343"/>
      <c r="W173" s="343"/>
      <c r="X173" s="343"/>
      <c r="Y173" s="343"/>
      <c r="Z173" s="343"/>
      <c r="AA173" s="343"/>
      <c r="AB173" s="343"/>
    </row>
    <row r="174" spans="6:28" x14ac:dyDescent="0.4">
      <c r="F174" s="315"/>
      <c r="G174" s="315"/>
      <c r="H174" s="315"/>
      <c r="I174" s="315"/>
      <c r="J174" s="315"/>
      <c r="K174" s="315"/>
      <c r="L174" s="315"/>
      <c r="M174" s="315"/>
      <c r="Q174" s="343"/>
      <c r="R174" s="343"/>
      <c r="S174" s="343"/>
      <c r="T174" s="343"/>
      <c r="U174" s="343"/>
      <c r="V174" s="343"/>
      <c r="W174" s="343"/>
      <c r="X174" s="343"/>
      <c r="Y174" s="343"/>
      <c r="Z174" s="343"/>
      <c r="AA174" s="343"/>
      <c r="AB174" s="343"/>
    </row>
    <row r="175" spans="6:28" x14ac:dyDescent="0.4">
      <c r="F175" s="315"/>
      <c r="G175" s="315"/>
      <c r="H175" s="315"/>
      <c r="I175" s="315"/>
      <c r="J175" s="315"/>
      <c r="K175" s="315"/>
      <c r="L175" s="315"/>
      <c r="M175" s="315"/>
      <c r="Q175" s="343"/>
      <c r="R175" s="343"/>
      <c r="S175" s="343"/>
      <c r="T175" s="343"/>
      <c r="U175" s="343"/>
      <c r="V175" s="343"/>
      <c r="W175" s="343"/>
      <c r="X175" s="343"/>
      <c r="Y175" s="343"/>
      <c r="Z175" s="343"/>
      <c r="AA175" s="343"/>
      <c r="AB175" s="343"/>
    </row>
    <row r="176" spans="6:28" x14ac:dyDescent="0.4">
      <c r="F176" s="315"/>
      <c r="G176" s="315"/>
      <c r="H176" s="315"/>
      <c r="I176" s="315"/>
      <c r="J176" s="315"/>
      <c r="K176" s="315"/>
      <c r="L176" s="315"/>
      <c r="M176" s="315"/>
      <c r="Q176" s="343"/>
      <c r="R176" s="343"/>
      <c r="S176" s="343"/>
      <c r="T176" s="343"/>
      <c r="U176" s="343"/>
      <c r="V176" s="343"/>
      <c r="W176" s="343"/>
      <c r="X176" s="343"/>
      <c r="Y176" s="343"/>
      <c r="Z176" s="343"/>
      <c r="AA176" s="343"/>
      <c r="AB176" s="343"/>
    </row>
    <row r="177" spans="6:28" x14ac:dyDescent="0.4">
      <c r="F177" s="315"/>
      <c r="G177" s="315"/>
      <c r="H177" s="315"/>
      <c r="I177" s="315"/>
      <c r="J177" s="315"/>
      <c r="K177" s="315"/>
      <c r="L177" s="315"/>
      <c r="M177" s="315"/>
      <c r="Q177" s="343"/>
      <c r="R177" s="343"/>
      <c r="S177" s="343"/>
      <c r="T177" s="343"/>
      <c r="U177" s="343"/>
      <c r="V177" s="343"/>
      <c r="W177" s="343"/>
      <c r="X177" s="343"/>
      <c r="Y177" s="343"/>
      <c r="Z177" s="343"/>
      <c r="AA177" s="343"/>
      <c r="AB177" s="343"/>
    </row>
    <row r="178" spans="6:28" x14ac:dyDescent="0.4">
      <c r="F178" s="315"/>
      <c r="G178" s="315"/>
      <c r="H178" s="315"/>
      <c r="I178" s="315"/>
      <c r="J178" s="315"/>
      <c r="K178" s="315"/>
      <c r="L178" s="315"/>
      <c r="M178" s="315"/>
      <c r="Q178" s="343"/>
      <c r="R178" s="343"/>
      <c r="S178" s="343"/>
      <c r="T178" s="343"/>
      <c r="U178" s="343"/>
      <c r="V178" s="343"/>
      <c r="W178" s="343"/>
      <c r="X178" s="343"/>
      <c r="Y178" s="343"/>
      <c r="Z178" s="343"/>
      <c r="AA178" s="343"/>
      <c r="AB178" s="343"/>
    </row>
    <row r="179" spans="6:28" x14ac:dyDescent="0.4">
      <c r="F179" s="315"/>
      <c r="G179" s="315"/>
      <c r="H179" s="315"/>
      <c r="I179" s="315"/>
      <c r="J179" s="315"/>
      <c r="K179" s="315"/>
      <c r="L179" s="315"/>
      <c r="M179" s="315"/>
    </row>
    <row r="180" spans="6:28" x14ac:dyDescent="0.4">
      <c r="F180" s="315"/>
      <c r="G180" s="315"/>
      <c r="H180" s="315"/>
      <c r="I180" s="315"/>
      <c r="J180" s="315"/>
      <c r="K180" s="315"/>
      <c r="L180" s="315"/>
      <c r="M180" s="315"/>
    </row>
    <row r="181" spans="6:28" x14ac:dyDescent="0.4">
      <c r="F181" s="315"/>
      <c r="G181" s="315"/>
      <c r="H181" s="315"/>
      <c r="I181" s="315"/>
      <c r="J181" s="315"/>
      <c r="K181" s="315"/>
      <c r="L181" s="315"/>
      <c r="M181" s="315"/>
    </row>
  </sheetData>
  <mergeCells count="61">
    <mergeCell ref="B98:C98"/>
    <mergeCell ref="B105:C105"/>
    <mergeCell ref="B78:C78"/>
    <mergeCell ref="B85:C85"/>
    <mergeCell ref="B92:C92"/>
    <mergeCell ref="B99:C99"/>
    <mergeCell ref="B93:C93"/>
    <mergeCell ref="B94:C94"/>
    <mergeCell ref="B86:C86"/>
    <mergeCell ref="B87:C87"/>
    <mergeCell ref="B79:C79"/>
    <mergeCell ref="B80:C80"/>
    <mergeCell ref="B35:C35"/>
    <mergeCell ref="B42:C42"/>
    <mergeCell ref="B49:C49"/>
    <mergeCell ref="B56:C56"/>
    <mergeCell ref="B63:C63"/>
    <mergeCell ref="B58:C58"/>
    <mergeCell ref="B59:C59"/>
    <mergeCell ref="B36:C36"/>
    <mergeCell ref="B43:C43"/>
    <mergeCell ref="B50:C50"/>
    <mergeCell ref="B57:C57"/>
    <mergeCell ref="B51:C51"/>
    <mergeCell ref="B52:C52"/>
    <mergeCell ref="B44:C44"/>
    <mergeCell ref="B45:C45"/>
    <mergeCell ref="B37:C37"/>
    <mergeCell ref="B38:C38"/>
    <mergeCell ref="B71:C71"/>
    <mergeCell ref="B70:C70"/>
    <mergeCell ref="B65:C65"/>
    <mergeCell ref="B66:C66"/>
    <mergeCell ref="B64:C64"/>
    <mergeCell ref="B72:C72"/>
    <mergeCell ref="B73:C73"/>
    <mergeCell ref="B77:C77"/>
    <mergeCell ref="B84:C84"/>
    <mergeCell ref="B91:C91"/>
    <mergeCell ref="B108:C108"/>
    <mergeCell ref="B100:C100"/>
    <mergeCell ref="B101:C101"/>
    <mergeCell ref="B113:C113"/>
    <mergeCell ref="B112:C112"/>
    <mergeCell ref="B106:C106"/>
    <mergeCell ref="K6:L6"/>
    <mergeCell ref="A109:A115"/>
    <mergeCell ref="A32:A38"/>
    <mergeCell ref="A39:A45"/>
    <mergeCell ref="A46:A52"/>
    <mergeCell ref="A53:A59"/>
    <mergeCell ref="A60:A66"/>
    <mergeCell ref="A67:A73"/>
    <mergeCell ref="A74:A80"/>
    <mergeCell ref="A81:A87"/>
    <mergeCell ref="A88:A94"/>
    <mergeCell ref="A95:A101"/>
    <mergeCell ref="A102:A108"/>
    <mergeCell ref="B114:C114"/>
    <mergeCell ref="B115:C115"/>
    <mergeCell ref="B107:C107"/>
  </mergeCells>
  <phoneticPr fontId="1"/>
  <conditionalFormatting sqref="C124:BJ135">
    <cfRule type="containsBlanks" dxfId="18" priority="12">
      <formula>LEN(TRIM(C124))=0</formula>
    </cfRule>
  </conditionalFormatting>
  <conditionalFormatting sqref="D118:W120">
    <cfRule type="containsBlanks" dxfId="17" priority="18">
      <formula>LEN(TRIM(D118))=0</formula>
    </cfRule>
  </conditionalFormatting>
  <pageMargins left="0.25" right="0.25" top="0.75" bottom="0.75" header="0.3" footer="0.3"/>
  <pageSetup paperSize="8" scale="48" fitToHeight="0" orientation="landscape" r:id="rId1"/>
  <ignoredErrors>
    <ignoredError sqref="H28 G4:Z4 H29 H8:H10 H11 H12 H13 H14 H15 H16 H17 H18 H19 H20 H21 H22 H23 H24 H25 H26 H27 J8:J30 F9:F29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801BD-4E7F-469D-9E5E-FEB6E951A719}">
  <sheetPr codeName="Sheet8">
    <tabColor rgb="FFCCCCFF"/>
    <pageSetUpPr fitToPage="1"/>
  </sheetPr>
  <dimension ref="A1:BJ181"/>
  <sheetViews>
    <sheetView workbookViewId="0">
      <selection activeCell="F30" sqref="F30"/>
    </sheetView>
  </sheetViews>
  <sheetFormatPr defaultRowHeight="18.75" x14ac:dyDescent="0.4"/>
  <cols>
    <col min="1" max="1" width="6.75" style="24" customWidth="1"/>
    <col min="2" max="2" width="8" style="24" customWidth="1"/>
    <col min="3" max="17" width="6" style="24" customWidth="1"/>
    <col min="18" max="18" width="6.375" style="24" customWidth="1"/>
    <col min="19" max="19" width="6" style="24" customWidth="1"/>
    <col min="20" max="20" width="6.75" style="24" customWidth="1"/>
    <col min="21" max="21" width="6.5" style="24" customWidth="1"/>
    <col min="22" max="26" width="6" style="24" customWidth="1"/>
    <col min="27" max="62" width="6.5" style="24" customWidth="1"/>
    <col min="63" max="63" width="17.125" style="24" bestFit="1" customWidth="1"/>
    <col min="64" max="16384" width="9" style="24"/>
  </cols>
  <sheetData>
    <row r="1" spans="2:29" ht="19.5" thickBot="1" x14ac:dyDescent="0.45">
      <c r="C1" s="268">
        <v>4</v>
      </c>
      <c r="D1" s="269"/>
      <c r="E1" s="268">
        <v>5</v>
      </c>
      <c r="F1" s="269"/>
      <c r="G1" s="268">
        <v>6</v>
      </c>
      <c r="H1" s="269"/>
      <c r="I1" s="268">
        <v>7</v>
      </c>
      <c r="J1" s="269"/>
      <c r="K1" s="268">
        <v>8</v>
      </c>
      <c r="L1" s="269"/>
      <c r="M1" s="268">
        <v>9</v>
      </c>
      <c r="N1" s="269"/>
      <c r="O1" s="268">
        <v>10</v>
      </c>
      <c r="P1" s="269"/>
      <c r="Q1" s="268">
        <v>11</v>
      </c>
      <c r="R1" s="269"/>
      <c r="S1" s="268">
        <v>12</v>
      </c>
      <c r="T1" s="269"/>
      <c r="U1" s="268">
        <v>1</v>
      </c>
      <c r="V1" s="269"/>
      <c r="W1" s="268">
        <v>2</v>
      </c>
      <c r="X1" s="269"/>
      <c r="Y1" s="268">
        <v>3</v>
      </c>
      <c r="Z1" s="269"/>
      <c r="AC1" s="153"/>
    </row>
    <row r="2" spans="2:29" x14ac:dyDescent="0.4">
      <c r="B2" s="270" t="s">
        <v>132</v>
      </c>
      <c r="C2" s="271">
        <f>IF('2-1　性能情報入力シート'!D25=24,"0",'2-1　性能情報入力シート'!D25)</f>
        <v>0</v>
      </c>
      <c r="D2" s="272">
        <f>'2-1　性能情報入力シート'!E25</f>
        <v>0</v>
      </c>
      <c r="E2" s="271">
        <f>IF('2-1　性能情報入力シート'!F25=24,"0",'2-1　性能情報入力シート'!F25)</f>
        <v>0</v>
      </c>
      <c r="F2" s="272">
        <f>'2-1　性能情報入力シート'!G25</f>
        <v>0</v>
      </c>
      <c r="G2" s="271">
        <f>IF('2-1　性能情報入力シート'!H25=24,"0",'2-1　性能情報入力シート'!H25)</f>
        <v>0</v>
      </c>
      <c r="H2" s="272">
        <f>'2-1　性能情報入力シート'!I25</f>
        <v>0</v>
      </c>
      <c r="I2" s="271">
        <f>IF('2-1　性能情報入力シート'!J25=24,"0",'2-1　性能情報入力シート'!J25)</f>
        <v>0</v>
      </c>
      <c r="J2" s="272">
        <f>'2-1　性能情報入力シート'!K25</f>
        <v>0</v>
      </c>
      <c r="K2" s="271">
        <f>IF('2-1　性能情報入力シート'!L25=24,"0",'2-1　性能情報入力シート'!L25)</f>
        <v>0</v>
      </c>
      <c r="L2" s="272">
        <f>'2-1　性能情報入力シート'!M25</f>
        <v>0</v>
      </c>
      <c r="M2" s="271">
        <f>IF('2-1　性能情報入力シート'!N25=24,"0",'2-1　性能情報入力シート'!N25)</f>
        <v>0</v>
      </c>
      <c r="N2" s="272">
        <f>'2-1　性能情報入力シート'!O25</f>
        <v>0</v>
      </c>
      <c r="O2" s="271">
        <f>IF('2-1　性能情報入力シート'!P25=24,"0",'2-1　性能情報入力シート'!P25)</f>
        <v>0</v>
      </c>
      <c r="P2" s="272">
        <f>'2-1　性能情報入力シート'!Q25</f>
        <v>0</v>
      </c>
      <c r="Q2" s="271">
        <f>IF('2-1　性能情報入力シート'!R25=24,"0",'2-1　性能情報入力シート'!R25)</f>
        <v>0</v>
      </c>
      <c r="R2" s="272">
        <f>'2-1　性能情報入力シート'!S25</f>
        <v>0</v>
      </c>
      <c r="S2" s="271">
        <f>IF('2-1　性能情報入力シート'!T25=24,"0",'2-1　性能情報入力シート'!T25)</f>
        <v>0</v>
      </c>
      <c r="T2" s="272">
        <f>'2-1　性能情報入力シート'!U25</f>
        <v>0</v>
      </c>
      <c r="U2" s="271">
        <f>IF('2-1　性能情報入力シート'!V25=24,"0",'2-1　性能情報入力シート'!V25)</f>
        <v>0</v>
      </c>
      <c r="V2" s="272">
        <f>'2-1　性能情報入力シート'!W25</f>
        <v>0</v>
      </c>
      <c r="W2" s="271">
        <f>IF('2-1　性能情報入力シート'!X25=24,"0",'2-1　性能情報入力シート'!X25)</f>
        <v>0</v>
      </c>
      <c r="X2" s="272">
        <f>'2-1　性能情報入力シート'!Y25</f>
        <v>0</v>
      </c>
      <c r="Y2" s="271">
        <f>IF('2-1　性能情報入力シート'!Z25=24,"0",'2-1　性能情報入力シート'!Z25)</f>
        <v>0</v>
      </c>
      <c r="Z2" s="272">
        <f>'2-1　性能情報入力シート'!AA25</f>
        <v>0</v>
      </c>
      <c r="AC2" s="154"/>
    </row>
    <row r="3" spans="2:29" ht="19.5" thickBot="1" x14ac:dyDescent="0.45">
      <c r="B3" s="273" t="s">
        <v>133</v>
      </c>
      <c r="C3" s="274">
        <f>'2-1　性能情報入力シート'!D26</f>
        <v>0</v>
      </c>
      <c r="D3" s="275">
        <f>'2-1　性能情報入力シート'!E26</f>
        <v>0</v>
      </c>
      <c r="E3" s="274">
        <f>'2-1　性能情報入力シート'!F26</f>
        <v>0</v>
      </c>
      <c r="F3" s="275">
        <f>'2-1　性能情報入力シート'!G26</f>
        <v>0</v>
      </c>
      <c r="G3" s="274">
        <f>'2-1　性能情報入力シート'!H26</f>
        <v>0</v>
      </c>
      <c r="H3" s="275">
        <f>'2-1　性能情報入力シート'!I26</f>
        <v>0</v>
      </c>
      <c r="I3" s="274">
        <f>'2-1　性能情報入力シート'!J26</f>
        <v>0</v>
      </c>
      <c r="J3" s="275">
        <f>'2-1　性能情報入力シート'!K26</f>
        <v>0</v>
      </c>
      <c r="K3" s="274">
        <f>'2-1　性能情報入力シート'!L26</f>
        <v>0</v>
      </c>
      <c r="L3" s="275">
        <f>'2-1　性能情報入力シート'!M26</f>
        <v>0</v>
      </c>
      <c r="M3" s="274">
        <f>'2-1　性能情報入力シート'!N26</f>
        <v>0</v>
      </c>
      <c r="N3" s="275">
        <f>'2-1　性能情報入力シート'!O26</f>
        <v>0</v>
      </c>
      <c r="O3" s="274">
        <f>'2-1　性能情報入力シート'!P26</f>
        <v>0</v>
      </c>
      <c r="P3" s="275">
        <f>'2-1　性能情報入力シート'!Q26</f>
        <v>0</v>
      </c>
      <c r="Q3" s="274">
        <f>'2-1　性能情報入力シート'!R26</f>
        <v>0</v>
      </c>
      <c r="R3" s="275">
        <f>'2-1　性能情報入力シート'!S26</f>
        <v>0</v>
      </c>
      <c r="S3" s="274">
        <f>'2-1　性能情報入力シート'!T26</f>
        <v>0</v>
      </c>
      <c r="T3" s="275">
        <f>'2-1　性能情報入力シート'!U26</f>
        <v>0</v>
      </c>
      <c r="U3" s="274">
        <f>'2-1　性能情報入力シート'!V26</f>
        <v>0</v>
      </c>
      <c r="V3" s="275">
        <f>'2-1　性能情報入力シート'!W26</f>
        <v>0</v>
      </c>
      <c r="W3" s="274">
        <f>'2-1　性能情報入力シート'!X26</f>
        <v>0</v>
      </c>
      <c r="X3" s="275">
        <f>'2-1　性能情報入力シート'!Y26</f>
        <v>0</v>
      </c>
      <c r="Y3" s="274">
        <f>'2-1　性能情報入力シート'!Z26</f>
        <v>0</v>
      </c>
      <c r="Z3" s="275">
        <f>'2-1　性能情報入力シート'!AA26</f>
        <v>0</v>
      </c>
      <c r="AC3" s="155"/>
    </row>
    <row r="4" spans="2:29" ht="19.5" thickBot="1" x14ac:dyDescent="0.45">
      <c r="C4" s="180">
        <f>($C$2*60+$D$2)/60</f>
        <v>0</v>
      </c>
      <c r="D4" s="181">
        <f>(C3*60+D3)/60</f>
        <v>0</v>
      </c>
      <c r="E4" s="180">
        <f>(E2*60+F2)/60</f>
        <v>0</v>
      </c>
      <c r="F4" s="181">
        <f>(E3*60+F3)/60</f>
        <v>0</v>
      </c>
      <c r="G4" s="180">
        <f>(G2*60+H2)/60</f>
        <v>0</v>
      </c>
      <c r="H4" s="181">
        <f>(G3*60+H3)/60</f>
        <v>0</v>
      </c>
      <c r="I4" s="180">
        <f>(I2*60+J2)/60</f>
        <v>0</v>
      </c>
      <c r="J4" s="181">
        <f>(I3*60+J3)/60</f>
        <v>0</v>
      </c>
      <c r="K4" s="180">
        <f>(K2*60+L2)/60</f>
        <v>0</v>
      </c>
      <c r="L4" s="181">
        <f>(K3*60+L3)/60</f>
        <v>0</v>
      </c>
      <c r="M4" s="180">
        <f>(M2*60+N2)/60</f>
        <v>0</v>
      </c>
      <c r="N4" s="181">
        <f>(M3*60+N3)/60</f>
        <v>0</v>
      </c>
      <c r="O4" s="180">
        <f>(O2*60+P2)/60</f>
        <v>0</v>
      </c>
      <c r="P4" s="181">
        <f>(O3*60+P3)/60</f>
        <v>0</v>
      </c>
      <c r="Q4" s="180">
        <f>(Q2*60+R2)/60</f>
        <v>0</v>
      </c>
      <c r="R4" s="181">
        <f>(Q3*60+R3)/60</f>
        <v>0</v>
      </c>
      <c r="S4" s="180">
        <f>(S2*60+T2)/60</f>
        <v>0</v>
      </c>
      <c r="T4" s="181">
        <f>(S3*60+T3)/60</f>
        <v>0</v>
      </c>
      <c r="U4" s="180">
        <f>(U2*60+V2)/60</f>
        <v>0</v>
      </c>
      <c r="V4" s="181">
        <f>(U3*60+V3)/60</f>
        <v>0</v>
      </c>
      <c r="W4" s="180">
        <f>(W2*60+X2)/60</f>
        <v>0</v>
      </c>
      <c r="X4" s="181">
        <f>(W3*60+X3)/60</f>
        <v>0</v>
      </c>
      <c r="Y4" s="180">
        <f>(Y2*60+Z2)/60</f>
        <v>0</v>
      </c>
      <c r="Z4" s="181">
        <f>(Y3*60+Z3)/60</f>
        <v>0</v>
      </c>
    </row>
    <row r="5" spans="2:29" ht="19.5" thickBot="1" x14ac:dyDescent="0.45">
      <c r="C5" s="276"/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</row>
    <row r="6" spans="2:29" ht="38.25" customHeight="1" thickBot="1" x14ac:dyDescent="0.45">
      <c r="B6" s="277" t="s">
        <v>337</v>
      </c>
      <c r="C6" s="278" t="s">
        <v>132</v>
      </c>
      <c r="D6" s="279" t="s">
        <v>133</v>
      </c>
      <c r="E6" s="280"/>
      <c r="K6" s="551" t="s">
        <v>535</v>
      </c>
      <c r="L6" s="552"/>
      <c r="N6" s="281" t="s">
        <v>389</v>
      </c>
      <c r="O6" s="282">
        <f>'2-1　性能情報入力シート'!$D$30/100</f>
        <v>0</v>
      </c>
      <c r="P6" s="283">
        <f>'2-1　性能情報入力シート'!$E$30/100</f>
        <v>0</v>
      </c>
      <c r="Q6" s="283">
        <f>'2-1　性能情報入力シート'!$F$30/100</f>
        <v>0</v>
      </c>
      <c r="R6" s="283">
        <f>'2-1　性能情報入力シート'!$G$30/100</f>
        <v>0</v>
      </c>
      <c r="S6" s="283">
        <f>'2-1　性能情報入力シート'!$H$30/100</f>
        <v>0</v>
      </c>
      <c r="T6" s="283">
        <f>'2-1　性能情報入力シート'!$I$30/100</f>
        <v>0</v>
      </c>
      <c r="U6" s="283">
        <f>'2-1　性能情報入力シート'!$J$30/100</f>
        <v>0</v>
      </c>
      <c r="V6" s="283">
        <f>'2-1　性能情報入力シート'!$K$30/100</f>
        <v>0</v>
      </c>
      <c r="W6" s="283">
        <f>'2-1　性能情報入力シート'!$L$30/100</f>
        <v>0</v>
      </c>
      <c r="X6" s="283">
        <f>'2-1　性能情報入力シート'!$M$30/100</f>
        <v>0</v>
      </c>
      <c r="Y6" s="283">
        <f>'2-1　性能情報入力シート'!$N$30/100</f>
        <v>0</v>
      </c>
      <c r="Z6" s="284">
        <f>'2-1　性能情報入力シート'!$O$30/100</f>
        <v>0</v>
      </c>
    </row>
    <row r="7" spans="2:29" ht="19.5" thickBot="1" x14ac:dyDescent="0.45">
      <c r="B7" s="285">
        <v>4</v>
      </c>
      <c r="C7" s="286">
        <f>$C$4</f>
        <v>0</v>
      </c>
      <c r="D7" s="287">
        <f>$D$4</f>
        <v>0</v>
      </c>
      <c r="E7" s="288" t="s">
        <v>168</v>
      </c>
      <c r="F7" s="287">
        <f>'2-1　性能情報入力シート'!$D$20</f>
        <v>0</v>
      </c>
      <c r="G7" s="289" t="s">
        <v>277</v>
      </c>
      <c r="H7" s="387">
        <f>IF(C7&gt;D7,1-C7+D7+23,D7-C7)</f>
        <v>0</v>
      </c>
      <c r="I7" s="289" t="s">
        <v>275</v>
      </c>
      <c r="J7" s="290">
        <f>F7*H7</f>
        <v>0</v>
      </c>
      <c r="K7" s="289" t="s">
        <v>291</v>
      </c>
      <c r="L7" s="377">
        <f>IF(H7=0,0,SQRT(N7/H7))</f>
        <v>0</v>
      </c>
      <c r="M7" s="291" t="s">
        <v>43</v>
      </c>
      <c r="N7" s="381">
        <f>SUM($D$37:$AY$37)</f>
        <v>0</v>
      </c>
      <c r="T7" s="292"/>
      <c r="U7" s="292"/>
      <c r="V7" s="292"/>
    </row>
    <row r="8" spans="2:29" ht="19.5" thickBot="1" x14ac:dyDescent="0.45">
      <c r="B8" s="293">
        <v>30</v>
      </c>
      <c r="C8" s="294"/>
      <c r="D8" s="295"/>
      <c r="E8" s="296" t="s">
        <v>176</v>
      </c>
      <c r="F8" s="297">
        <f>B8-F7</f>
        <v>30</v>
      </c>
      <c r="G8" s="298" t="s">
        <v>278</v>
      </c>
      <c r="H8" s="388">
        <f>24-H7</f>
        <v>24</v>
      </c>
      <c r="I8" s="298" t="s">
        <v>276</v>
      </c>
      <c r="J8" s="299">
        <f>F7*H8+F8*24</f>
        <v>720</v>
      </c>
      <c r="K8" s="298" t="s">
        <v>292</v>
      </c>
      <c r="L8" s="378">
        <f t="shared" ref="L8:L30" si="0">IF(H8=0,0,SQRT(N8/H8))</f>
        <v>0</v>
      </c>
      <c r="M8" s="300" t="s">
        <v>44</v>
      </c>
      <c r="N8" s="380">
        <f>IFERROR(SUM($D$38:$AY$38),0)</f>
        <v>0</v>
      </c>
      <c r="P8" s="289" t="s">
        <v>515</v>
      </c>
      <c r="Q8" s="355"/>
      <c r="R8" s="355"/>
      <c r="S8" s="352" t="s">
        <v>417</v>
      </c>
      <c r="T8" s="445">
        <f>'4-1　既存設備_計算シート'!$B$143*P16/1000</f>
        <v>0</v>
      </c>
      <c r="U8" s="564" t="s">
        <v>488</v>
      </c>
      <c r="V8" s="292"/>
    </row>
    <row r="9" spans="2:29" x14ac:dyDescent="0.4">
      <c r="B9" s="285">
        <v>5</v>
      </c>
      <c r="C9" s="286">
        <f>$E$4</f>
        <v>0</v>
      </c>
      <c r="D9" s="287">
        <f>$F$4</f>
        <v>0</v>
      </c>
      <c r="E9" s="288" t="s">
        <v>168</v>
      </c>
      <c r="F9" s="287">
        <f>'2-1　性能情報入力シート'!$E$20</f>
        <v>0</v>
      </c>
      <c r="G9" s="289" t="s">
        <v>277</v>
      </c>
      <c r="H9" s="387">
        <f>IF(C9&gt;D9,1-C9+D9+23,D9-C9)</f>
        <v>0</v>
      </c>
      <c r="I9" s="289" t="s">
        <v>275</v>
      </c>
      <c r="J9" s="290">
        <f>F9*H9</f>
        <v>0</v>
      </c>
      <c r="K9" s="289" t="s">
        <v>291</v>
      </c>
      <c r="L9" s="377">
        <f t="shared" si="0"/>
        <v>0</v>
      </c>
      <c r="M9" s="291" t="s">
        <v>43</v>
      </c>
      <c r="N9" s="381">
        <f>SUM($D$44:$AY$44)</f>
        <v>0</v>
      </c>
      <c r="P9" s="356" t="s">
        <v>516</v>
      </c>
      <c r="Q9" s="357"/>
      <c r="R9" s="357"/>
      <c r="S9" s="353" t="s">
        <v>418</v>
      </c>
      <c r="T9" s="446">
        <f>B143*P16/1000</f>
        <v>0</v>
      </c>
      <c r="U9" s="565"/>
      <c r="V9" s="292"/>
    </row>
    <row r="10" spans="2:29" ht="19.5" thickBot="1" x14ac:dyDescent="0.45">
      <c r="B10" s="293">
        <v>31</v>
      </c>
      <c r="C10" s="294"/>
      <c r="D10" s="295"/>
      <c r="E10" s="296" t="s">
        <v>176</v>
      </c>
      <c r="F10" s="297">
        <f>B10-F9</f>
        <v>31</v>
      </c>
      <c r="G10" s="298" t="s">
        <v>278</v>
      </c>
      <c r="H10" s="388">
        <f>24-H9</f>
        <v>24</v>
      </c>
      <c r="I10" s="298" t="s">
        <v>276</v>
      </c>
      <c r="J10" s="299">
        <f>F9*H10+F10*24</f>
        <v>744</v>
      </c>
      <c r="K10" s="298" t="s">
        <v>292</v>
      </c>
      <c r="L10" s="378">
        <f t="shared" si="0"/>
        <v>0</v>
      </c>
      <c r="M10" s="300" t="s">
        <v>44</v>
      </c>
      <c r="N10" s="380">
        <f>IFERROR(SUM($D$45:$AY$45),0)</f>
        <v>0</v>
      </c>
      <c r="P10" s="356" t="s">
        <v>517</v>
      </c>
      <c r="Q10" s="357"/>
      <c r="R10" s="357"/>
      <c r="S10" s="353" t="s">
        <v>419</v>
      </c>
      <c r="T10" s="446">
        <f>T8-T9</f>
        <v>0</v>
      </c>
      <c r="U10" s="566"/>
      <c r="V10" s="292"/>
    </row>
    <row r="11" spans="2:29" x14ac:dyDescent="0.4">
      <c r="B11" s="285">
        <v>6</v>
      </c>
      <c r="C11" s="286">
        <f>$G$4</f>
        <v>0</v>
      </c>
      <c r="D11" s="287">
        <f>$H$4</f>
        <v>0</v>
      </c>
      <c r="E11" s="288" t="s">
        <v>168</v>
      </c>
      <c r="F11" s="287">
        <f>'2-1　性能情報入力シート'!$F$20</f>
        <v>0</v>
      </c>
      <c r="G11" s="289" t="s">
        <v>277</v>
      </c>
      <c r="H11" s="387">
        <f>IF(C11&gt;D11,1-C11+D11+23,D11-C11)</f>
        <v>0</v>
      </c>
      <c r="I11" s="289" t="s">
        <v>275</v>
      </c>
      <c r="J11" s="290">
        <f>F11*H11</f>
        <v>0</v>
      </c>
      <c r="K11" s="289" t="s">
        <v>291</v>
      </c>
      <c r="L11" s="377">
        <f t="shared" si="0"/>
        <v>0</v>
      </c>
      <c r="M11" s="291" t="s">
        <v>43</v>
      </c>
      <c r="N11" s="381">
        <f>SUM($D$51:$AY$51)</f>
        <v>0</v>
      </c>
      <c r="P11" s="356" t="s">
        <v>512</v>
      </c>
      <c r="Q11" s="357"/>
      <c r="R11" s="357"/>
      <c r="S11" s="353" t="s">
        <v>420</v>
      </c>
      <c r="T11" s="447">
        <f>'4-1　既存設備_計算シート'!B143*'2-1　性能情報入力シート'!G33</f>
        <v>0</v>
      </c>
      <c r="U11" s="565" t="s">
        <v>531</v>
      </c>
      <c r="V11" s="292"/>
    </row>
    <row r="12" spans="2:29" ht="19.5" thickBot="1" x14ac:dyDescent="0.45">
      <c r="B12" s="293">
        <v>30</v>
      </c>
      <c r="C12" s="294"/>
      <c r="D12" s="295"/>
      <c r="E12" s="296" t="s">
        <v>176</v>
      </c>
      <c r="F12" s="297">
        <f>B12-F11</f>
        <v>30</v>
      </c>
      <c r="G12" s="298" t="s">
        <v>278</v>
      </c>
      <c r="H12" s="388">
        <f>24-H11</f>
        <v>24</v>
      </c>
      <c r="I12" s="298" t="s">
        <v>276</v>
      </c>
      <c r="J12" s="299">
        <f>F11*H12+F12*24</f>
        <v>720</v>
      </c>
      <c r="K12" s="298" t="s">
        <v>292</v>
      </c>
      <c r="L12" s="378">
        <f t="shared" si="0"/>
        <v>0</v>
      </c>
      <c r="M12" s="300" t="s">
        <v>44</v>
      </c>
      <c r="N12" s="380">
        <f>IFERROR(SUM($D$52:$AY$52),0)</f>
        <v>0</v>
      </c>
      <c r="P12" s="356" t="s">
        <v>513</v>
      </c>
      <c r="Q12" s="357"/>
      <c r="R12" s="357"/>
      <c r="S12" s="353" t="s">
        <v>421</v>
      </c>
      <c r="T12" s="447">
        <f>B143*'2-1　性能情報入力シート'!G33</f>
        <v>0</v>
      </c>
      <c r="U12" s="565"/>
      <c r="V12" s="292"/>
    </row>
    <row r="13" spans="2:29" ht="19.5" thickBot="1" x14ac:dyDescent="0.45">
      <c r="B13" s="285">
        <v>7</v>
      </c>
      <c r="C13" s="286">
        <f>$I$4</f>
        <v>0</v>
      </c>
      <c r="D13" s="287">
        <f>$J$4</f>
        <v>0</v>
      </c>
      <c r="E13" s="288" t="s">
        <v>168</v>
      </c>
      <c r="F13" s="287">
        <f>'2-1　性能情報入力シート'!$G$20</f>
        <v>0</v>
      </c>
      <c r="G13" s="289" t="s">
        <v>277</v>
      </c>
      <c r="H13" s="387">
        <f>IF(C13&gt;D13,1-C13+D13+23,D13-C13)</f>
        <v>0</v>
      </c>
      <c r="I13" s="289" t="s">
        <v>275</v>
      </c>
      <c r="J13" s="290">
        <f>F13*H13</f>
        <v>0</v>
      </c>
      <c r="K13" s="289" t="s">
        <v>291</v>
      </c>
      <c r="L13" s="377">
        <f t="shared" si="0"/>
        <v>0</v>
      </c>
      <c r="M13" s="291" t="s">
        <v>43</v>
      </c>
      <c r="N13" s="381">
        <f>SUM($D$58:$AY$58)</f>
        <v>0</v>
      </c>
      <c r="P13" s="298" t="s">
        <v>514</v>
      </c>
      <c r="Q13" s="358"/>
      <c r="R13" s="359"/>
      <c r="S13" s="354" t="s">
        <v>422</v>
      </c>
      <c r="T13" s="448">
        <f>T11-T12</f>
        <v>0</v>
      </c>
      <c r="U13" s="567"/>
      <c r="V13" s="292"/>
    </row>
    <row r="14" spans="2:29" ht="19.5" thickBot="1" x14ac:dyDescent="0.45">
      <c r="B14" s="293">
        <v>31</v>
      </c>
      <c r="C14" s="294"/>
      <c r="D14" s="295"/>
      <c r="E14" s="296" t="s">
        <v>176</v>
      </c>
      <c r="F14" s="297">
        <f>B14-F13</f>
        <v>31</v>
      </c>
      <c r="G14" s="298" t="s">
        <v>278</v>
      </c>
      <c r="H14" s="388">
        <f t="shared" ref="H14" si="1">24-H13</f>
        <v>24</v>
      </c>
      <c r="I14" s="298" t="s">
        <v>276</v>
      </c>
      <c r="J14" s="299">
        <f>F13*H14+F14*24</f>
        <v>744</v>
      </c>
      <c r="K14" s="298" t="s">
        <v>292</v>
      </c>
      <c r="L14" s="378">
        <f t="shared" si="0"/>
        <v>0</v>
      </c>
      <c r="M14" s="300" t="s">
        <v>44</v>
      </c>
      <c r="N14" s="380">
        <f>IFERROR(SUM($D$59:$AY$59),0)</f>
        <v>0</v>
      </c>
      <c r="P14" s="292"/>
      <c r="Q14" s="292"/>
      <c r="R14" s="292"/>
      <c r="S14" s="292"/>
      <c r="T14" s="292"/>
      <c r="U14" s="292"/>
      <c r="V14" s="292"/>
    </row>
    <row r="15" spans="2:29" x14ac:dyDescent="0.4">
      <c r="B15" s="285">
        <v>8</v>
      </c>
      <c r="C15" s="286">
        <f>$K$4</f>
        <v>0</v>
      </c>
      <c r="D15" s="287">
        <f>$L$4</f>
        <v>0</v>
      </c>
      <c r="E15" s="288" t="s">
        <v>168</v>
      </c>
      <c r="F15" s="287">
        <f>'2-1　性能情報入力シート'!$H$20</f>
        <v>0</v>
      </c>
      <c r="G15" s="289" t="s">
        <v>277</v>
      </c>
      <c r="H15" s="387">
        <f>IF(C15&gt;D15,1-C15+D15+23,D15-C15)</f>
        <v>0</v>
      </c>
      <c r="I15" s="289" t="s">
        <v>275</v>
      </c>
      <c r="J15" s="290">
        <f>F15*H15</f>
        <v>0</v>
      </c>
      <c r="K15" s="289" t="s">
        <v>291</v>
      </c>
      <c r="L15" s="377">
        <f t="shared" si="0"/>
        <v>0</v>
      </c>
      <c r="M15" s="291" t="s">
        <v>43</v>
      </c>
      <c r="N15" s="381">
        <f>SUM($D$65:$AY$65)</f>
        <v>0</v>
      </c>
      <c r="P15" s="570" t="s">
        <v>519</v>
      </c>
      <c r="Q15" s="571"/>
      <c r="R15" s="571"/>
      <c r="S15" s="572"/>
      <c r="T15" s="292"/>
      <c r="U15" s="292"/>
      <c r="V15" s="292"/>
    </row>
    <row r="16" spans="2:29" ht="20.25" thickBot="1" x14ac:dyDescent="0.45">
      <c r="B16" s="293">
        <v>31</v>
      </c>
      <c r="C16" s="294"/>
      <c r="D16" s="295"/>
      <c r="E16" s="296" t="s">
        <v>176</v>
      </c>
      <c r="F16" s="297">
        <f>B16-F15</f>
        <v>31</v>
      </c>
      <c r="G16" s="298" t="s">
        <v>278</v>
      </c>
      <c r="H16" s="388">
        <f t="shared" ref="H16" si="2">24-H15</f>
        <v>24</v>
      </c>
      <c r="I16" s="298" t="s">
        <v>276</v>
      </c>
      <c r="J16" s="299">
        <f>F15*H16+F16*24</f>
        <v>744</v>
      </c>
      <c r="K16" s="298" t="s">
        <v>292</v>
      </c>
      <c r="L16" s="378">
        <f t="shared" si="0"/>
        <v>0</v>
      </c>
      <c r="M16" s="300" t="s">
        <v>44</v>
      </c>
      <c r="N16" s="380">
        <f>IFERROR(SUM($D$66:$AY$66),0)</f>
        <v>0</v>
      </c>
      <c r="P16" s="573">
        <v>0.438</v>
      </c>
      <c r="Q16" s="574"/>
      <c r="R16" s="568" t="s">
        <v>518</v>
      </c>
      <c r="S16" s="569"/>
      <c r="T16" s="292"/>
      <c r="U16" s="292"/>
      <c r="V16" s="292"/>
    </row>
    <row r="17" spans="1:51" x14ac:dyDescent="0.4">
      <c r="B17" s="285">
        <v>9</v>
      </c>
      <c r="C17" s="286">
        <f>$M$4</f>
        <v>0</v>
      </c>
      <c r="D17" s="287">
        <f>$N$4</f>
        <v>0</v>
      </c>
      <c r="E17" s="288" t="s">
        <v>168</v>
      </c>
      <c r="F17" s="287">
        <f>'2-1　性能情報入力シート'!$I$20</f>
        <v>0</v>
      </c>
      <c r="G17" s="289" t="s">
        <v>277</v>
      </c>
      <c r="H17" s="387">
        <f>IF(C17&gt;D17,1-C17+D17+23,D17-C17)</f>
        <v>0</v>
      </c>
      <c r="I17" s="289" t="s">
        <v>275</v>
      </c>
      <c r="J17" s="290">
        <f>F17*H17</f>
        <v>0</v>
      </c>
      <c r="K17" s="289" t="s">
        <v>291</v>
      </c>
      <c r="L17" s="377">
        <f t="shared" si="0"/>
        <v>0</v>
      </c>
      <c r="M17" s="291" t="s">
        <v>43</v>
      </c>
      <c r="N17" s="381">
        <f>SUM($D$72:$AY$72)</f>
        <v>0</v>
      </c>
      <c r="Q17" s="301"/>
      <c r="R17" s="302"/>
      <c r="S17" s="303"/>
    </row>
    <row r="18" spans="1:51" ht="19.5" thickBot="1" x14ac:dyDescent="0.45">
      <c r="B18" s="293">
        <v>30</v>
      </c>
      <c r="C18" s="294"/>
      <c r="D18" s="295"/>
      <c r="E18" s="296" t="s">
        <v>176</v>
      </c>
      <c r="F18" s="297">
        <f>B18-F17</f>
        <v>30</v>
      </c>
      <c r="G18" s="298" t="s">
        <v>278</v>
      </c>
      <c r="H18" s="388">
        <f t="shared" ref="H18" si="3">24-H17</f>
        <v>24</v>
      </c>
      <c r="I18" s="298" t="s">
        <v>276</v>
      </c>
      <c r="J18" s="299">
        <f>F17*H18+F18*24</f>
        <v>720</v>
      </c>
      <c r="K18" s="298" t="s">
        <v>292</v>
      </c>
      <c r="L18" s="378">
        <f t="shared" si="0"/>
        <v>0</v>
      </c>
      <c r="M18" s="300" t="s">
        <v>44</v>
      </c>
      <c r="N18" s="380">
        <f>IFERROR(SUM($D$73:$AY$73),0)</f>
        <v>0</v>
      </c>
      <c r="R18" s="301"/>
      <c r="S18" s="304"/>
    </row>
    <row r="19" spans="1:51" x14ac:dyDescent="0.4">
      <c r="B19" s="285">
        <v>10</v>
      </c>
      <c r="C19" s="286">
        <f>$O$4</f>
        <v>0</v>
      </c>
      <c r="D19" s="287">
        <f>$P$4</f>
        <v>0</v>
      </c>
      <c r="E19" s="288" t="s">
        <v>168</v>
      </c>
      <c r="F19" s="287">
        <f>'2-1　性能情報入力シート'!$J$20</f>
        <v>0</v>
      </c>
      <c r="G19" s="289" t="s">
        <v>277</v>
      </c>
      <c r="H19" s="387">
        <f>IF(C19&gt;D19,1-C19+D19+23,D19-C19)</f>
        <v>0</v>
      </c>
      <c r="I19" s="289" t="s">
        <v>275</v>
      </c>
      <c r="J19" s="290">
        <f>F19*H19</f>
        <v>0</v>
      </c>
      <c r="K19" s="289" t="s">
        <v>291</v>
      </c>
      <c r="L19" s="377">
        <f t="shared" si="0"/>
        <v>0</v>
      </c>
      <c r="M19" s="291" t="s">
        <v>43</v>
      </c>
      <c r="N19" s="381">
        <f>SUM($D$79:$AY$79)</f>
        <v>0</v>
      </c>
      <c r="R19" s="301"/>
      <c r="S19" s="304"/>
    </row>
    <row r="20" spans="1:51" ht="19.5" thickBot="1" x14ac:dyDescent="0.45">
      <c r="B20" s="293">
        <v>31</v>
      </c>
      <c r="C20" s="294"/>
      <c r="D20" s="295"/>
      <c r="E20" s="296" t="s">
        <v>176</v>
      </c>
      <c r="F20" s="297">
        <f>B20-F19</f>
        <v>31</v>
      </c>
      <c r="G20" s="298" t="s">
        <v>278</v>
      </c>
      <c r="H20" s="388">
        <f t="shared" ref="H20" si="4">24-H19</f>
        <v>24</v>
      </c>
      <c r="I20" s="298" t="s">
        <v>276</v>
      </c>
      <c r="J20" s="299">
        <f>F19*H20+F20*24</f>
        <v>744</v>
      </c>
      <c r="K20" s="298" t="s">
        <v>292</v>
      </c>
      <c r="L20" s="378">
        <f t="shared" si="0"/>
        <v>0</v>
      </c>
      <c r="M20" s="300" t="s">
        <v>44</v>
      </c>
      <c r="N20" s="380">
        <f>IFERROR(SUM($D$80:$AY$80),0)</f>
        <v>0</v>
      </c>
    </row>
    <row r="21" spans="1:51" x14ac:dyDescent="0.4">
      <c r="B21" s="285">
        <v>11</v>
      </c>
      <c r="C21" s="286">
        <f>$Q$4</f>
        <v>0</v>
      </c>
      <c r="D21" s="287">
        <f>$R$4</f>
        <v>0</v>
      </c>
      <c r="E21" s="288" t="s">
        <v>168</v>
      </c>
      <c r="F21" s="287">
        <f>'2-1　性能情報入力シート'!$K$20</f>
        <v>0</v>
      </c>
      <c r="G21" s="289" t="s">
        <v>277</v>
      </c>
      <c r="H21" s="387">
        <f>IF(C21&gt;D21,1-C21+D21+23,D21-C21)</f>
        <v>0</v>
      </c>
      <c r="I21" s="289" t="s">
        <v>275</v>
      </c>
      <c r="J21" s="290">
        <f>F21*H21</f>
        <v>0</v>
      </c>
      <c r="K21" s="289" t="s">
        <v>291</v>
      </c>
      <c r="L21" s="377">
        <f t="shared" si="0"/>
        <v>0</v>
      </c>
      <c r="M21" s="291" t="s">
        <v>43</v>
      </c>
      <c r="N21" s="381">
        <f>SUM($D$86:$AY$86)</f>
        <v>0</v>
      </c>
    </row>
    <row r="22" spans="1:51" ht="19.5" thickBot="1" x14ac:dyDescent="0.45">
      <c r="B22" s="293">
        <v>30</v>
      </c>
      <c r="C22" s="294"/>
      <c r="D22" s="295"/>
      <c r="E22" s="296" t="s">
        <v>176</v>
      </c>
      <c r="F22" s="297">
        <f>B22-F21</f>
        <v>30</v>
      </c>
      <c r="G22" s="298" t="s">
        <v>278</v>
      </c>
      <c r="H22" s="388">
        <f t="shared" ref="H22" si="5">24-H21</f>
        <v>24</v>
      </c>
      <c r="I22" s="298" t="s">
        <v>276</v>
      </c>
      <c r="J22" s="299">
        <f>F21*H22+F22*24</f>
        <v>720</v>
      </c>
      <c r="K22" s="298" t="s">
        <v>292</v>
      </c>
      <c r="L22" s="378">
        <f t="shared" si="0"/>
        <v>0</v>
      </c>
      <c r="M22" s="300" t="s">
        <v>44</v>
      </c>
      <c r="N22" s="380">
        <f>IFERROR(SUM($D$87:$AY$87),0)</f>
        <v>0</v>
      </c>
    </row>
    <row r="23" spans="1:51" x14ac:dyDescent="0.4">
      <c r="B23" s="285">
        <v>12</v>
      </c>
      <c r="C23" s="286">
        <f>$S$4</f>
        <v>0</v>
      </c>
      <c r="D23" s="287">
        <f>$T$4</f>
        <v>0</v>
      </c>
      <c r="E23" s="288" t="s">
        <v>168</v>
      </c>
      <c r="F23" s="287">
        <f>'2-1　性能情報入力シート'!$L$20</f>
        <v>0</v>
      </c>
      <c r="G23" s="289" t="s">
        <v>277</v>
      </c>
      <c r="H23" s="387">
        <f>IF(C23&gt;D23,1-C23+D23+23,D23-C23)</f>
        <v>0</v>
      </c>
      <c r="I23" s="289" t="s">
        <v>275</v>
      </c>
      <c r="J23" s="290">
        <f>F23*H23</f>
        <v>0</v>
      </c>
      <c r="K23" s="289" t="s">
        <v>291</v>
      </c>
      <c r="L23" s="377">
        <f t="shared" si="0"/>
        <v>0</v>
      </c>
      <c r="M23" s="291" t="s">
        <v>43</v>
      </c>
      <c r="N23" s="381">
        <f>SUM($D$93:$AY$93)</f>
        <v>0</v>
      </c>
    </row>
    <row r="24" spans="1:51" ht="19.5" thickBot="1" x14ac:dyDescent="0.45">
      <c r="B24" s="293">
        <v>31</v>
      </c>
      <c r="C24" s="294"/>
      <c r="D24" s="295"/>
      <c r="E24" s="296" t="s">
        <v>176</v>
      </c>
      <c r="F24" s="297">
        <f>B24-F23</f>
        <v>31</v>
      </c>
      <c r="G24" s="298" t="s">
        <v>278</v>
      </c>
      <c r="H24" s="388">
        <f t="shared" ref="H24" si="6">24-H23</f>
        <v>24</v>
      </c>
      <c r="I24" s="298" t="s">
        <v>276</v>
      </c>
      <c r="J24" s="299">
        <f>F23*H24+F24*24</f>
        <v>744</v>
      </c>
      <c r="K24" s="298" t="s">
        <v>292</v>
      </c>
      <c r="L24" s="378">
        <f t="shared" si="0"/>
        <v>0</v>
      </c>
      <c r="M24" s="300" t="s">
        <v>44</v>
      </c>
      <c r="N24" s="380">
        <f>IFERROR(SUM($D$94:$AY$94),0)</f>
        <v>0</v>
      </c>
    </row>
    <row r="25" spans="1:51" x14ac:dyDescent="0.4">
      <c r="B25" s="285">
        <v>1</v>
      </c>
      <c r="C25" s="286">
        <f>$U$4</f>
        <v>0</v>
      </c>
      <c r="D25" s="287">
        <f>$V$4</f>
        <v>0</v>
      </c>
      <c r="E25" s="288" t="s">
        <v>168</v>
      </c>
      <c r="F25" s="287">
        <f>'2-1　性能情報入力シート'!$M$20</f>
        <v>0</v>
      </c>
      <c r="G25" s="289" t="s">
        <v>277</v>
      </c>
      <c r="H25" s="387">
        <f>IF(C25&gt;D25,1-C25+D25+23,D25-C25)</f>
        <v>0</v>
      </c>
      <c r="I25" s="289" t="s">
        <v>275</v>
      </c>
      <c r="J25" s="290">
        <f>F25*H25</f>
        <v>0</v>
      </c>
      <c r="K25" s="289" t="s">
        <v>291</v>
      </c>
      <c r="L25" s="377">
        <f t="shared" si="0"/>
        <v>0</v>
      </c>
      <c r="M25" s="291" t="s">
        <v>43</v>
      </c>
      <c r="N25" s="381">
        <f>SUM($D$100:$AY$100)</f>
        <v>0</v>
      </c>
    </row>
    <row r="26" spans="1:51" ht="19.5" thickBot="1" x14ac:dyDescent="0.45">
      <c r="B26" s="293">
        <v>31</v>
      </c>
      <c r="C26" s="294"/>
      <c r="D26" s="295"/>
      <c r="E26" s="296" t="s">
        <v>176</v>
      </c>
      <c r="F26" s="297">
        <f>B26-F25</f>
        <v>31</v>
      </c>
      <c r="G26" s="298" t="s">
        <v>278</v>
      </c>
      <c r="H26" s="388">
        <f t="shared" ref="H26" si="7">24-H25</f>
        <v>24</v>
      </c>
      <c r="I26" s="298" t="s">
        <v>276</v>
      </c>
      <c r="J26" s="299">
        <f>F25*H26+F26*24</f>
        <v>744</v>
      </c>
      <c r="K26" s="298" t="s">
        <v>292</v>
      </c>
      <c r="L26" s="378">
        <f t="shared" si="0"/>
        <v>0</v>
      </c>
      <c r="M26" s="300" t="s">
        <v>44</v>
      </c>
      <c r="N26" s="380">
        <f>IFERROR(SUM($D$101:$AY$101),0)</f>
        <v>0</v>
      </c>
    </row>
    <row r="27" spans="1:51" x14ac:dyDescent="0.4">
      <c r="B27" s="285">
        <v>2</v>
      </c>
      <c r="C27" s="286">
        <f>$W$4</f>
        <v>0</v>
      </c>
      <c r="D27" s="287">
        <f>$X$4</f>
        <v>0</v>
      </c>
      <c r="E27" s="288" t="s">
        <v>168</v>
      </c>
      <c r="F27" s="287">
        <f>'2-1　性能情報入力シート'!$N$20</f>
        <v>0</v>
      </c>
      <c r="G27" s="289" t="s">
        <v>277</v>
      </c>
      <c r="H27" s="387">
        <f>IF(C27&gt;D27,1-C27+D27+23,D27-C27)</f>
        <v>0</v>
      </c>
      <c r="I27" s="289" t="s">
        <v>275</v>
      </c>
      <c r="J27" s="290">
        <f>F27*H27</f>
        <v>0</v>
      </c>
      <c r="K27" s="289" t="s">
        <v>291</v>
      </c>
      <c r="L27" s="377">
        <f t="shared" si="0"/>
        <v>0</v>
      </c>
      <c r="M27" s="291" t="s">
        <v>43</v>
      </c>
      <c r="N27" s="381">
        <f>SUM($D$107:$AY$107)</f>
        <v>0</v>
      </c>
    </row>
    <row r="28" spans="1:51" ht="19.5" thickBot="1" x14ac:dyDescent="0.45">
      <c r="A28" s="315" t="b">
        <f>'4-1　既存設備_計算シート'!A28</f>
        <v>0</v>
      </c>
      <c r="B28" s="305" t="str">
        <f>IF(A28,"29","28")</f>
        <v>28</v>
      </c>
      <c r="C28" s="294"/>
      <c r="D28" s="295"/>
      <c r="E28" s="296" t="s">
        <v>176</v>
      </c>
      <c r="F28" s="297">
        <f>B28-F27</f>
        <v>28</v>
      </c>
      <c r="G28" s="298" t="s">
        <v>278</v>
      </c>
      <c r="H28" s="388">
        <f t="shared" ref="H28" si="8">24-H27</f>
        <v>24</v>
      </c>
      <c r="I28" s="298" t="s">
        <v>276</v>
      </c>
      <c r="J28" s="299">
        <f>F27*H28+F28*24</f>
        <v>672</v>
      </c>
      <c r="K28" s="298" t="s">
        <v>292</v>
      </c>
      <c r="L28" s="378">
        <f t="shared" si="0"/>
        <v>0</v>
      </c>
      <c r="M28" s="300" t="s">
        <v>44</v>
      </c>
      <c r="N28" s="380">
        <f>IFERROR(SUM($D$108:$AY$108),0)</f>
        <v>0</v>
      </c>
    </row>
    <row r="29" spans="1:51" x14ac:dyDescent="0.4">
      <c r="A29" s="315"/>
      <c r="B29" s="285">
        <v>3</v>
      </c>
      <c r="C29" s="286">
        <f>$Y$4</f>
        <v>0</v>
      </c>
      <c r="D29" s="287">
        <f>$Z$4</f>
        <v>0</v>
      </c>
      <c r="E29" s="288" t="s">
        <v>168</v>
      </c>
      <c r="F29" s="287">
        <f>'2-1　性能情報入力シート'!$O$20</f>
        <v>0</v>
      </c>
      <c r="G29" s="289" t="s">
        <v>277</v>
      </c>
      <c r="H29" s="387">
        <f>IF(C29&gt;D29,1-C29+D29+23,D29-C29)</f>
        <v>0</v>
      </c>
      <c r="I29" s="289" t="s">
        <v>275</v>
      </c>
      <c r="J29" s="290">
        <f>F29*H29</f>
        <v>0</v>
      </c>
      <c r="K29" s="289" t="s">
        <v>291</v>
      </c>
      <c r="L29" s="377">
        <f t="shared" si="0"/>
        <v>0</v>
      </c>
      <c r="M29" s="291" t="s">
        <v>43</v>
      </c>
      <c r="N29" s="381">
        <f>SUM($D$114:$AY$114)</f>
        <v>0</v>
      </c>
    </row>
    <row r="30" spans="1:51" ht="19.5" thickBot="1" x14ac:dyDescent="0.45">
      <c r="A30" s="315"/>
      <c r="B30" s="293">
        <v>31</v>
      </c>
      <c r="C30" s="294"/>
      <c r="D30" s="295"/>
      <c r="E30" s="296" t="s">
        <v>176</v>
      </c>
      <c r="F30" s="297">
        <f>B30-F29</f>
        <v>31</v>
      </c>
      <c r="G30" s="298" t="s">
        <v>278</v>
      </c>
      <c r="H30" s="388">
        <f t="shared" ref="H30" si="9">24-H29</f>
        <v>24</v>
      </c>
      <c r="I30" s="298" t="s">
        <v>276</v>
      </c>
      <c r="J30" s="299">
        <f>F29*H30+F30*24</f>
        <v>744</v>
      </c>
      <c r="K30" s="298" t="s">
        <v>292</v>
      </c>
      <c r="L30" s="378">
        <f t="shared" si="0"/>
        <v>0</v>
      </c>
      <c r="M30" s="300" t="s">
        <v>44</v>
      </c>
      <c r="N30" s="380">
        <f>IFERROR(SUM($D$115:$AY$115),0)</f>
        <v>0</v>
      </c>
    </row>
    <row r="31" spans="1:51" ht="19.5" thickBot="1" x14ac:dyDescent="0.45">
      <c r="A31" s="315" t="b">
        <f>'4-1　既存設備_計算シート'!A31</f>
        <v>0</v>
      </c>
    </row>
    <row r="32" spans="1:51" s="311" customFormat="1" ht="16.5" customHeight="1" x14ac:dyDescent="0.4">
      <c r="A32" s="553" t="s">
        <v>190</v>
      </c>
      <c r="B32" s="307" t="s">
        <v>132</v>
      </c>
      <c r="C32" s="308" t="s">
        <v>133</v>
      </c>
      <c r="D32" s="309">
        <v>0</v>
      </c>
      <c r="E32" s="309">
        <v>0.5</v>
      </c>
      <c r="F32" s="309">
        <v>1</v>
      </c>
      <c r="G32" s="309">
        <v>1.5</v>
      </c>
      <c r="H32" s="309">
        <v>2</v>
      </c>
      <c r="I32" s="309">
        <v>2.5</v>
      </c>
      <c r="J32" s="309">
        <v>3</v>
      </c>
      <c r="K32" s="309">
        <v>3.5</v>
      </c>
      <c r="L32" s="309">
        <v>4</v>
      </c>
      <c r="M32" s="309">
        <v>4.5</v>
      </c>
      <c r="N32" s="309">
        <v>5</v>
      </c>
      <c r="O32" s="309">
        <v>5.5</v>
      </c>
      <c r="P32" s="309">
        <v>6</v>
      </c>
      <c r="Q32" s="309">
        <v>6.5</v>
      </c>
      <c r="R32" s="309">
        <v>7</v>
      </c>
      <c r="S32" s="309">
        <v>7.5</v>
      </c>
      <c r="T32" s="309">
        <v>8</v>
      </c>
      <c r="U32" s="309">
        <v>8.5</v>
      </c>
      <c r="V32" s="309">
        <v>9</v>
      </c>
      <c r="W32" s="309">
        <v>9.5</v>
      </c>
      <c r="X32" s="309">
        <v>10</v>
      </c>
      <c r="Y32" s="309">
        <v>10.5</v>
      </c>
      <c r="Z32" s="309">
        <v>11</v>
      </c>
      <c r="AA32" s="309">
        <v>11.5</v>
      </c>
      <c r="AB32" s="309">
        <v>12</v>
      </c>
      <c r="AC32" s="309">
        <v>12.5</v>
      </c>
      <c r="AD32" s="309">
        <v>13</v>
      </c>
      <c r="AE32" s="309">
        <v>13.5</v>
      </c>
      <c r="AF32" s="309">
        <v>14</v>
      </c>
      <c r="AG32" s="309">
        <v>14.5</v>
      </c>
      <c r="AH32" s="309">
        <v>15</v>
      </c>
      <c r="AI32" s="309">
        <v>15.5</v>
      </c>
      <c r="AJ32" s="309">
        <v>16</v>
      </c>
      <c r="AK32" s="309">
        <v>16.5</v>
      </c>
      <c r="AL32" s="309">
        <v>17</v>
      </c>
      <c r="AM32" s="309">
        <v>17.5</v>
      </c>
      <c r="AN32" s="309">
        <v>18</v>
      </c>
      <c r="AO32" s="309">
        <v>18.5</v>
      </c>
      <c r="AP32" s="309">
        <v>19</v>
      </c>
      <c r="AQ32" s="309">
        <v>19.5</v>
      </c>
      <c r="AR32" s="309">
        <v>20</v>
      </c>
      <c r="AS32" s="309">
        <v>20.5</v>
      </c>
      <c r="AT32" s="309">
        <v>21</v>
      </c>
      <c r="AU32" s="309">
        <v>21.5</v>
      </c>
      <c r="AV32" s="309">
        <v>22</v>
      </c>
      <c r="AW32" s="309">
        <v>22.5</v>
      </c>
      <c r="AX32" s="309">
        <v>23</v>
      </c>
      <c r="AY32" s="310">
        <v>23.5</v>
      </c>
    </row>
    <row r="33" spans="1:52" s="315" customFormat="1" ht="16.5" customHeight="1" thickBot="1" x14ac:dyDescent="0.45">
      <c r="A33" s="554"/>
      <c r="B33" s="312">
        <f>$C$7</f>
        <v>0</v>
      </c>
      <c r="C33" s="313">
        <f>$D$7</f>
        <v>0</v>
      </c>
      <c r="D33" s="362" t="str">
        <f>IF(D32&lt;$C$33,"△",IF(D32&gt;$B$33-0.5,"△",""))</f>
        <v>△</v>
      </c>
      <c r="E33" s="362" t="str">
        <f t="shared" ref="E33:AY33" si="10">IF(E32&lt;$C$33,"△",IF(E32&gt;$B$33-0.5,"△",""))</f>
        <v>△</v>
      </c>
      <c r="F33" s="362" t="str">
        <f t="shared" si="10"/>
        <v>△</v>
      </c>
      <c r="G33" s="362" t="str">
        <f t="shared" si="10"/>
        <v>△</v>
      </c>
      <c r="H33" s="362" t="str">
        <f t="shared" si="10"/>
        <v>△</v>
      </c>
      <c r="I33" s="362" t="str">
        <f t="shared" si="10"/>
        <v>△</v>
      </c>
      <c r="J33" s="362" t="str">
        <f t="shared" si="10"/>
        <v>△</v>
      </c>
      <c r="K33" s="362" t="str">
        <f t="shared" si="10"/>
        <v>△</v>
      </c>
      <c r="L33" s="362" t="str">
        <f t="shared" si="10"/>
        <v>△</v>
      </c>
      <c r="M33" s="362" t="str">
        <f t="shared" si="10"/>
        <v>△</v>
      </c>
      <c r="N33" s="362" t="str">
        <f t="shared" si="10"/>
        <v>△</v>
      </c>
      <c r="O33" s="362" t="str">
        <f t="shared" si="10"/>
        <v>△</v>
      </c>
      <c r="P33" s="362" t="str">
        <f t="shared" si="10"/>
        <v>△</v>
      </c>
      <c r="Q33" s="362" t="str">
        <f t="shared" si="10"/>
        <v>△</v>
      </c>
      <c r="R33" s="362" t="str">
        <f t="shared" si="10"/>
        <v>△</v>
      </c>
      <c r="S33" s="362" t="str">
        <f t="shared" si="10"/>
        <v>△</v>
      </c>
      <c r="T33" s="362" t="str">
        <f t="shared" si="10"/>
        <v>△</v>
      </c>
      <c r="U33" s="362" t="str">
        <f t="shared" si="10"/>
        <v>△</v>
      </c>
      <c r="V33" s="362" t="str">
        <f t="shared" si="10"/>
        <v>△</v>
      </c>
      <c r="W33" s="362" t="str">
        <f t="shared" si="10"/>
        <v>△</v>
      </c>
      <c r="X33" s="362" t="str">
        <f t="shared" si="10"/>
        <v>△</v>
      </c>
      <c r="Y33" s="362" t="str">
        <f t="shared" si="10"/>
        <v>△</v>
      </c>
      <c r="Z33" s="362" t="str">
        <f t="shared" si="10"/>
        <v>△</v>
      </c>
      <c r="AA33" s="362" t="str">
        <f t="shared" si="10"/>
        <v>△</v>
      </c>
      <c r="AB33" s="362" t="str">
        <f t="shared" si="10"/>
        <v>△</v>
      </c>
      <c r="AC33" s="362" t="str">
        <f t="shared" si="10"/>
        <v>△</v>
      </c>
      <c r="AD33" s="362" t="str">
        <f t="shared" si="10"/>
        <v>△</v>
      </c>
      <c r="AE33" s="362" t="str">
        <f t="shared" si="10"/>
        <v>△</v>
      </c>
      <c r="AF33" s="362" t="str">
        <f t="shared" si="10"/>
        <v>△</v>
      </c>
      <c r="AG33" s="362" t="str">
        <f t="shared" si="10"/>
        <v>△</v>
      </c>
      <c r="AH33" s="362" t="str">
        <f t="shared" si="10"/>
        <v>△</v>
      </c>
      <c r="AI33" s="362" t="str">
        <f t="shared" si="10"/>
        <v>△</v>
      </c>
      <c r="AJ33" s="362" t="str">
        <f t="shared" si="10"/>
        <v>△</v>
      </c>
      <c r="AK33" s="362" t="str">
        <f t="shared" si="10"/>
        <v>△</v>
      </c>
      <c r="AL33" s="362" t="str">
        <f t="shared" si="10"/>
        <v>△</v>
      </c>
      <c r="AM33" s="362" t="str">
        <f t="shared" si="10"/>
        <v>△</v>
      </c>
      <c r="AN33" s="362" t="str">
        <f t="shared" si="10"/>
        <v>△</v>
      </c>
      <c r="AO33" s="362" t="str">
        <f t="shared" si="10"/>
        <v>△</v>
      </c>
      <c r="AP33" s="362" t="str">
        <f t="shared" si="10"/>
        <v>△</v>
      </c>
      <c r="AQ33" s="362" t="str">
        <f t="shared" si="10"/>
        <v>△</v>
      </c>
      <c r="AR33" s="362" t="str">
        <f t="shared" si="10"/>
        <v>△</v>
      </c>
      <c r="AS33" s="362" t="str">
        <f t="shared" si="10"/>
        <v>△</v>
      </c>
      <c r="AT33" s="362" t="str">
        <f t="shared" si="10"/>
        <v>△</v>
      </c>
      <c r="AU33" s="362" t="str">
        <f t="shared" si="10"/>
        <v>△</v>
      </c>
      <c r="AV33" s="362" t="str">
        <f t="shared" si="10"/>
        <v>△</v>
      </c>
      <c r="AW33" s="362" t="str">
        <f t="shared" si="10"/>
        <v>△</v>
      </c>
      <c r="AX33" s="362" t="str">
        <f t="shared" si="10"/>
        <v>△</v>
      </c>
      <c r="AY33" s="363" t="str">
        <f t="shared" si="10"/>
        <v>△</v>
      </c>
      <c r="AZ33" s="314"/>
    </row>
    <row r="34" spans="1:52" s="315" customFormat="1" ht="16.5" customHeight="1" thickBot="1" x14ac:dyDescent="0.45">
      <c r="A34" s="554"/>
      <c r="B34" s="316" t="s">
        <v>388</v>
      </c>
      <c r="C34" s="317">
        <f>$O$6</f>
        <v>0</v>
      </c>
      <c r="D34" s="362" t="str">
        <f>IF(AND(D32&gt;=$B$33,D32&lt;=$C$33-0.5),"△","")</f>
        <v/>
      </c>
      <c r="E34" s="362" t="str">
        <f t="shared" ref="E34:AY34" si="11">IF(AND(E32&gt;=$B$33,E32&lt;=$C$33-0.5),"△","")</f>
        <v/>
      </c>
      <c r="F34" s="362" t="str">
        <f t="shared" si="11"/>
        <v/>
      </c>
      <c r="G34" s="362" t="str">
        <f t="shared" si="11"/>
        <v/>
      </c>
      <c r="H34" s="362" t="str">
        <f t="shared" si="11"/>
        <v/>
      </c>
      <c r="I34" s="362" t="str">
        <f t="shared" si="11"/>
        <v/>
      </c>
      <c r="J34" s="362" t="str">
        <f t="shared" si="11"/>
        <v/>
      </c>
      <c r="K34" s="362" t="str">
        <f t="shared" si="11"/>
        <v/>
      </c>
      <c r="L34" s="362" t="str">
        <f t="shared" si="11"/>
        <v/>
      </c>
      <c r="M34" s="362" t="str">
        <f t="shared" si="11"/>
        <v/>
      </c>
      <c r="N34" s="362" t="str">
        <f t="shared" si="11"/>
        <v/>
      </c>
      <c r="O34" s="362" t="str">
        <f t="shared" si="11"/>
        <v/>
      </c>
      <c r="P34" s="362" t="str">
        <f t="shared" si="11"/>
        <v/>
      </c>
      <c r="Q34" s="362" t="str">
        <f t="shared" si="11"/>
        <v/>
      </c>
      <c r="R34" s="362" t="str">
        <f t="shared" si="11"/>
        <v/>
      </c>
      <c r="S34" s="362" t="str">
        <f t="shared" si="11"/>
        <v/>
      </c>
      <c r="T34" s="362" t="str">
        <f t="shared" si="11"/>
        <v/>
      </c>
      <c r="U34" s="362" t="str">
        <f t="shared" si="11"/>
        <v/>
      </c>
      <c r="V34" s="362" t="str">
        <f t="shared" si="11"/>
        <v/>
      </c>
      <c r="W34" s="362" t="str">
        <f t="shared" si="11"/>
        <v/>
      </c>
      <c r="X34" s="362" t="str">
        <f t="shared" si="11"/>
        <v/>
      </c>
      <c r="Y34" s="362" t="str">
        <f t="shared" si="11"/>
        <v/>
      </c>
      <c r="Z34" s="362" t="str">
        <f t="shared" si="11"/>
        <v/>
      </c>
      <c r="AA34" s="362" t="str">
        <f t="shared" si="11"/>
        <v/>
      </c>
      <c r="AB34" s="362" t="str">
        <f t="shared" si="11"/>
        <v/>
      </c>
      <c r="AC34" s="362" t="str">
        <f t="shared" si="11"/>
        <v/>
      </c>
      <c r="AD34" s="362" t="str">
        <f t="shared" si="11"/>
        <v/>
      </c>
      <c r="AE34" s="362" t="str">
        <f t="shared" si="11"/>
        <v/>
      </c>
      <c r="AF34" s="362" t="str">
        <f t="shared" si="11"/>
        <v/>
      </c>
      <c r="AG34" s="362" t="str">
        <f t="shared" si="11"/>
        <v/>
      </c>
      <c r="AH34" s="362" t="str">
        <f t="shared" si="11"/>
        <v/>
      </c>
      <c r="AI34" s="362" t="str">
        <f t="shared" si="11"/>
        <v/>
      </c>
      <c r="AJ34" s="362" t="str">
        <f t="shared" si="11"/>
        <v/>
      </c>
      <c r="AK34" s="362" t="str">
        <f t="shared" si="11"/>
        <v/>
      </c>
      <c r="AL34" s="362" t="str">
        <f t="shared" si="11"/>
        <v/>
      </c>
      <c r="AM34" s="362" t="str">
        <f t="shared" si="11"/>
        <v/>
      </c>
      <c r="AN34" s="362" t="str">
        <f t="shared" si="11"/>
        <v/>
      </c>
      <c r="AO34" s="362" t="str">
        <f t="shared" si="11"/>
        <v/>
      </c>
      <c r="AP34" s="362" t="str">
        <f t="shared" si="11"/>
        <v/>
      </c>
      <c r="AQ34" s="362" t="str">
        <f t="shared" si="11"/>
        <v/>
      </c>
      <c r="AR34" s="362" t="str">
        <f t="shared" si="11"/>
        <v/>
      </c>
      <c r="AS34" s="362" t="str">
        <f t="shared" si="11"/>
        <v/>
      </c>
      <c r="AT34" s="362" t="str">
        <f t="shared" si="11"/>
        <v/>
      </c>
      <c r="AU34" s="362" t="str">
        <f t="shared" si="11"/>
        <v/>
      </c>
      <c r="AV34" s="362" t="str">
        <f t="shared" si="11"/>
        <v/>
      </c>
      <c r="AW34" s="362" t="str">
        <f t="shared" si="11"/>
        <v/>
      </c>
      <c r="AX34" s="362" t="str">
        <f t="shared" si="11"/>
        <v/>
      </c>
      <c r="AY34" s="363" t="str">
        <f t="shared" si="11"/>
        <v/>
      </c>
      <c r="AZ34" s="314"/>
    </row>
    <row r="35" spans="1:52" s="315" customFormat="1" ht="16.5" customHeight="1" x14ac:dyDescent="0.4">
      <c r="A35" s="554"/>
      <c r="B35" s="560" t="s">
        <v>439</v>
      </c>
      <c r="C35" s="561"/>
      <c r="D35" s="364" t="str">
        <f>IF($B$33&gt;$C$33,D33,D34)</f>
        <v/>
      </c>
      <c r="E35" s="362" t="str">
        <f t="shared" ref="E35:AY35" si="12">IF($B$33&gt;$C$33,E33,E34)</f>
        <v/>
      </c>
      <c r="F35" s="362" t="str">
        <f t="shared" si="12"/>
        <v/>
      </c>
      <c r="G35" s="362" t="str">
        <f t="shared" si="12"/>
        <v/>
      </c>
      <c r="H35" s="362" t="str">
        <f t="shared" si="12"/>
        <v/>
      </c>
      <c r="I35" s="362" t="str">
        <f t="shared" si="12"/>
        <v/>
      </c>
      <c r="J35" s="362" t="str">
        <f t="shared" si="12"/>
        <v/>
      </c>
      <c r="K35" s="362" t="str">
        <f t="shared" si="12"/>
        <v/>
      </c>
      <c r="L35" s="362" t="str">
        <f t="shared" si="12"/>
        <v/>
      </c>
      <c r="M35" s="362" t="str">
        <f t="shared" si="12"/>
        <v/>
      </c>
      <c r="N35" s="362" t="str">
        <f t="shared" si="12"/>
        <v/>
      </c>
      <c r="O35" s="362" t="str">
        <f t="shared" si="12"/>
        <v/>
      </c>
      <c r="P35" s="362" t="str">
        <f t="shared" si="12"/>
        <v/>
      </c>
      <c r="Q35" s="362" t="str">
        <f t="shared" si="12"/>
        <v/>
      </c>
      <c r="R35" s="362" t="str">
        <f t="shared" si="12"/>
        <v/>
      </c>
      <c r="S35" s="362" t="str">
        <f t="shared" si="12"/>
        <v/>
      </c>
      <c r="T35" s="362" t="str">
        <f t="shared" si="12"/>
        <v/>
      </c>
      <c r="U35" s="362" t="str">
        <f t="shared" si="12"/>
        <v/>
      </c>
      <c r="V35" s="362" t="str">
        <f t="shared" si="12"/>
        <v/>
      </c>
      <c r="W35" s="362" t="str">
        <f t="shared" si="12"/>
        <v/>
      </c>
      <c r="X35" s="362" t="str">
        <f t="shared" si="12"/>
        <v/>
      </c>
      <c r="Y35" s="362" t="str">
        <f t="shared" si="12"/>
        <v/>
      </c>
      <c r="Z35" s="362" t="str">
        <f t="shared" si="12"/>
        <v/>
      </c>
      <c r="AA35" s="362" t="str">
        <f t="shared" si="12"/>
        <v/>
      </c>
      <c r="AB35" s="362" t="str">
        <f t="shared" si="12"/>
        <v/>
      </c>
      <c r="AC35" s="362" t="str">
        <f t="shared" si="12"/>
        <v/>
      </c>
      <c r="AD35" s="362" t="str">
        <f t="shared" si="12"/>
        <v/>
      </c>
      <c r="AE35" s="362" t="str">
        <f t="shared" si="12"/>
        <v/>
      </c>
      <c r="AF35" s="362" t="str">
        <f t="shared" si="12"/>
        <v/>
      </c>
      <c r="AG35" s="362" t="str">
        <f t="shared" si="12"/>
        <v/>
      </c>
      <c r="AH35" s="362" t="str">
        <f t="shared" si="12"/>
        <v/>
      </c>
      <c r="AI35" s="362" t="str">
        <f t="shared" si="12"/>
        <v/>
      </c>
      <c r="AJ35" s="362" t="str">
        <f t="shared" si="12"/>
        <v/>
      </c>
      <c r="AK35" s="362" t="str">
        <f t="shared" si="12"/>
        <v/>
      </c>
      <c r="AL35" s="362" t="str">
        <f t="shared" si="12"/>
        <v/>
      </c>
      <c r="AM35" s="362" t="str">
        <f t="shared" si="12"/>
        <v/>
      </c>
      <c r="AN35" s="362" t="str">
        <f t="shared" si="12"/>
        <v/>
      </c>
      <c r="AO35" s="362" t="str">
        <f t="shared" si="12"/>
        <v/>
      </c>
      <c r="AP35" s="362" t="str">
        <f t="shared" si="12"/>
        <v/>
      </c>
      <c r="AQ35" s="362" t="str">
        <f t="shared" si="12"/>
        <v/>
      </c>
      <c r="AR35" s="362" t="str">
        <f t="shared" si="12"/>
        <v/>
      </c>
      <c r="AS35" s="362" t="str">
        <f t="shared" si="12"/>
        <v/>
      </c>
      <c r="AT35" s="362" t="str">
        <f t="shared" si="12"/>
        <v/>
      </c>
      <c r="AU35" s="362" t="str">
        <f t="shared" si="12"/>
        <v/>
      </c>
      <c r="AV35" s="362" t="str">
        <f t="shared" si="12"/>
        <v/>
      </c>
      <c r="AW35" s="362" t="str">
        <f t="shared" si="12"/>
        <v/>
      </c>
      <c r="AX35" s="362" t="str">
        <f t="shared" si="12"/>
        <v/>
      </c>
      <c r="AY35" s="363" t="str">
        <f t="shared" si="12"/>
        <v/>
      </c>
      <c r="AZ35" s="314"/>
    </row>
    <row r="36" spans="1:52" s="315" customFormat="1" ht="16.5" customHeight="1" x14ac:dyDescent="0.4">
      <c r="A36" s="554"/>
      <c r="B36" s="556" t="s">
        <v>438</v>
      </c>
      <c r="C36" s="557"/>
      <c r="D36" s="373">
        <f>IF($A$31,('2-2　電力使用量入力シート'!$C$28),('2-2　電力使用量入力シート'!$D$11))</f>
        <v>0</v>
      </c>
      <c r="E36" s="374">
        <f>IF($A$31,('2-2　電力使用量入力シート'!$C$29),('2-2　電力使用量入力シート'!$E$11))</f>
        <v>0</v>
      </c>
      <c r="F36" s="374">
        <f>IF($A$31,('2-2　電力使用量入力シート'!$C$30),('2-2　電力使用量入力シート'!$F$11))</f>
        <v>0</v>
      </c>
      <c r="G36" s="374">
        <f>IF($A$31,('2-2　電力使用量入力シート'!$C$31),('2-2　電力使用量入力シート'!$G$11))</f>
        <v>0</v>
      </c>
      <c r="H36" s="374">
        <f>IF($A$31,('2-2　電力使用量入力シート'!$C$32),('2-2　電力使用量入力シート'!$H$11))</f>
        <v>0</v>
      </c>
      <c r="I36" s="374">
        <f>IF($A$31,('2-2　電力使用量入力シート'!$C$33),('2-2　電力使用量入力シート'!$I$11))</f>
        <v>0</v>
      </c>
      <c r="J36" s="374">
        <f>IF($A$31,('2-2　電力使用量入力シート'!$C$34),('2-2　電力使用量入力シート'!$J$11))</f>
        <v>0</v>
      </c>
      <c r="K36" s="374">
        <f>IF($A$31,('2-2　電力使用量入力シート'!$C$35),('2-2　電力使用量入力シート'!$K$11))</f>
        <v>0</v>
      </c>
      <c r="L36" s="374">
        <f>IF($A$31,('2-2　電力使用量入力シート'!$C$36),('2-2　電力使用量入力シート'!$L$11))</f>
        <v>0</v>
      </c>
      <c r="M36" s="374">
        <f>IF($A$31,('2-2　電力使用量入力シート'!$C$37),('2-2　電力使用量入力シート'!$M$11))</f>
        <v>0</v>
      </c>
      <c r="N36" s="374">
        <f>IF($A$31,('2-2　電力使用量入力シート'!$C$38),('2-2　電力使用量入力シート'!$N$11))</f>
        <v>0</v>
      </c>
      <c r="O36" s="374">
        <f>IF($A$31,('2-2　電力使用量入力シート'!$C$39),('2-2　電力使用量入力シート'!$O$11))</f>
        <v>0</v>
      </c>
      <c r="P36" s="374">
        <f>IF($A$31,('2-2　電力使用量入力シート'!$C$40),('2-2　電力使用量入力シート'!$P$11))</f>
        <v>0</v>
      </c>
      <c r="Q36" s="374">
        <f>IF($A$31,('2-2　電力使用量入力シート'!$C$41),('2-2　電力使用量入力シート'!$Q$11))</f>
        <v>0</v>
      </c>
      <c r="R36" s="374">
        <f>IF($A$31,('2-2　電力使用量入力シート'!$C$42),('2-2　電力使用量入力シート'!$R$11))</f>
        <v>0</v>
      </c>
      <c r="S36" s="374">
        <f>IF($A$31,('2-2　電力使用量入力シート'!$C$43),('2-2　電力使用量入力シート'!$S$11))</f>
        <v>0</v>
      </c>
      <c r="T36" s="374">
        <f>IF($A$31,('2-2　電力使用量入力シート'!$C$44),('2-2　電力使用量入力シート'!$T$11))</f>
        <v>0</v>
      </c>
      <c r="U36" s="374">
        <f>IF($A$31,('2-2　電力使用量入力シート'!$C$45),('2-2　電力使用量入力シート'!$U$11))</f>
        <v>0</v>
      </c>
      <c r="V36" s="374">
        <f>IF($A$31,('2-2　電力使用量入力シート'!$C$46),('2-2　電力使用量入力シート'!$V$11))</f>
        <v>0</v>
      </c>
      <c r="W36" s="374">
        <f>IF($A$31,('2-2　電力使用量入力シート'!$C$47),('2-2　電力使用量入力シート'!$W$11))</f>
        <v>0</v>
      </c>
      <c r="X36" s="374">
        <f>IF($A$31,('2-2　電力使用量入力シート'!$C$48),('2-2　電力使用量入力シート'!$X$11))</f>
        <v>0</v>
      </c>
      <c r="Y36" s="374">
        <f>IF($A$31,('2-2　電力使用量入力シート'!$C$49),('2-2　電力使用量入力シート'!$Y$11))</f>
        <v>0</v>
      </c>
      <c r="Z36" s="374">
        <f>IF($A$31,('2-2　電力使用量入力シート'!$C$50),('2-2　電力使用量入力シート'!$Z$11))</f>
        <v>0</v>
      </c>
      <c r="AA36" s="374">
        <f>IF($A$31,('2-2　電力使用量入力シート'!$C$51),('2-2　電力使用量入力シート'!$AA$11))</f>
        <v>0</v>
      </c>
      <c r="AB36" s="374">
        <f>IF($A$31,('2-2　電力使用量入力シート'!$C$52),('2-2　電力使用量入力シート'!$AB$11))</f>
        <v>0</v>
      </c>
      <c r="AC36" s="374">
        <f>IF($A$31,('2-2　電力使用量入力シート'!$C$53),('2-2　電力使用量入力シート'!$AC$11))</f>
        <v>0</v>
      </c>
      <c r="AD36" s="374">
        <f>IF($A$31,('2-2　電力使用量入力シート'!$C$54),('2-2　電力使用量入力シート'!$AD$11))</f>
        <v>0</v>
      </c>
      <c r="AE36" s="374">
        <f>IF($A$31,('2-2　電力使用量入力シート'!$C$55),('2-2　電力使用量入力シート'!$AE$11))</f>
        <v>0</v>
      </c>
      <c r="AF36" s="374">
        <f>IF($A$31,('2-2　電力使用量入力シート'!$C$56),('2-2　電力使用量入力シート'!$AF$11))</f>
        <v>0</v>
      </c>
      <c r="AG36" s="374">
        <f>IF($A$31,('2-2　電力使用量入力シート'!$C$57),('2-2　電力使用量入力シート'!$AG$11))</f>
        <v>0</v>
      </c>
      <c r="AH36" s="374">
        <f>IF($A$31,('2-2　電力使用量入力シート'!$C$58),('2-2　電力使用量入力シート'!$AH$11))</f>
        <v>0</v>
      </c>
      <c r="AI36" s="374">
        <f>IF($A$31,('2-2　電力使用量入力シート'!$C$59),('2-2　電力使用量入力シート'!$AI$11))</f>
        <v>0</v>
      </c>
      <c r="AJ36" s="374">
        <f>IF($A$31,('2-2　電力使用量入力シート'!$C$60),('2-2　電力使用量入力シート'!$AJ$11))</f>
        <v>0</v>
      </c>
      <c r="AK36" s="374">
        <f>IF($A$31,('2-2　電力使用量入力シート'!$C$61),('2-2　電力使用量入力シート'!$AK$11))</f>
        <v>0</v>
      </c>
      <c r="AL36" s="374">
        <f>IF($A$31,('2-2　電力使用量入力シート'!$C$62),('2-2　電力使用量入力シート'!$AL$11))</f>
        <v>0</v>
      </c>
      <c r="AM36" s="374">
        <f>IF($A$31,('2-2　電力使用量入力シート'!$C$63),('2-2　電力使用量入力シート'!$AM$11))</f>
        <v>0</v>
      </c>
      <c r="AN36" s="374">
        <f>IF($A$31,('2-2　電力使用量入力シート'!$C$64),('2-2　電力使用量入力シート'!$AN$11))</f>
        <v>0</v>
      </c>
      <c r="AO36" s="374">
        <f>IF($A$31,('2-2　電力使用量入力シート'!$C$65),('2-2　電力使用量入力シート'!$AO$11))</f>
        <v>0</v>
      </c>
      <c r="AP36" s="374">
        <f>IF($A$31,('2-2　電力使用量入力シート'!$C$66),('2-2　電力使用量入力シート'!$AP$11))</f>
        <v>0</v>
      </c>
      <c r="AQ36" s="374">
        <f>IF($A$31,('2-2　電力使用量入力シート'!$C$67),('2-2　電力使用量入力シート'!$AQ$11))</f>
        <v>0</v>
      </c>
      <c r="AR36" s="374">
        <f>IF($A$31,('2-2　電力使用量入力シート'!$C$68),('2-2　電力使用量入力シート'!$AR$11))</f>
        <v>0</v>
      </c>
      <c r="AS36" s="374">
        <f>IF($A$31,('2-2　電力使用量入力シート'!$C$69),('2-2　電力使用量入力シート'!$AS$11))</f>
        <v>0</v>
      </c>
      <c r="AT36" s="374">
        <f>IF($A$31,('2-2　電力使用量入力シート'!$C$70),('2-2　電力使用量入力シート'!$AT$11))</f>
        <v>0</v>
      </c>
      <c r="AU36" s="374">
        <f>IF($A$31,('2-2　電力使用量入力シート'!$C$71),('2-2　電力使用量入力シート'!$AU$11))</f>
        <v>0</v>
      </c>
      <c r="AV36" s="374">
        <f>IF($A$31,('2-2　電力使用量入力シート'!$C$72),('2-2　電力使用量入力シート'!$AV$11))</f>
        <v>0</v>
      </c>
      <c r="AW36" s="374">
        <f>IF($A$31,('2-2　電力使用量入力シート'!$C$73),('2-2　電力使用量入力シート'!$AW$11))</f>
        <v>0</v>
      </c>
      <c r="AX36" s="374">
        <f>IF($A$31,('2-2　電力使用量入力シート'!$C$74),('2-2　電力使用量入力シート'!$AX$11))</f>
        <v>0</v>
      </c>
      <c r="AY36" s="375">
        <f>IF($A$31,('2-2　電力使用量入力シート'!$C$75),('2-2　電力使用量入力シート'!$AY$11))</f>
        <v>0</v>
      </c>
      <c r="AZ36" s="314"/>
    </row>
    <row r="37" spans="1:52" s="315" customFormat="1" ht="16.5" customHeight="1" x14ac:dyDescent="0.4">
      <c r="A37" s="554"/>
      <c r="B37" s="556" t="s">
        <v>407</v>
      </c>
      <c r="C37" s="557"/>
      <c r="D37" s="368" t="str">
        <f t="shared" ref="D37:AY37" si="13">IF(D$35="","0",(2*D36/$C$34/$X$118)^2*0.5)</f>
        <v>0</v>
      </c>
      <c r="E37" s="369" t="str">
        <f t="shared" si="13"/>
        <v>0</v>
      </c>
      <c r="F37" s="369" t="str">
        <f t="shared" si="13"/>
        <v>0</v>
      </c>
      <c r="G37" s="369" t="str">
        <f t="shared" si="13"/>
        <v>0</v>
      </c>
      <c r="H37" s="369" t="str">
        <f t="shared" si="13"/>
        <v>0</v>
      </c>
      <c r="I37" s="369" t="str">
        <f t="shared" si="13"/>
        <v>0</v>
      </c>
      <c r="J37" s="369" t="str">
        <f t="shared" si="13"/>
        <v>0</v>
      </c>
      <c r="K37" s="369" t="str">
        <f t="shared" si="13"/>
        <v>0</v>
      </c>
      <c r="L37" s="369" t="str">
        <f t="shared" si="13"/>
        <v>0</v>
      </c>
      <c r="M37" s="369" t="str">
        <f t="shared" si="13"/>
        <v>0</v>
      </c>
      <c r="N37" s="369" t="str">
        <f t="shared" si="13"/>
        <v>0</v>
      </c>
      <c r="O37" s="369" t="str">
        <f t="shared" si="13"/>
        <v>0</v>
      </c>
      <c r="P37" s="369" t="str">
        <f t="shared" si="13"/>
        <v>0</v>
      </c>
      <c r="Q37" s="369" t="str">
        <f t="shared" si="13"/>
        <v>0</v>
      </c>
      <c r="R37" s="369" t="str">
        <f t="shared" si="13"/>
        <v>0</v>
      </c>
      <c r="S37" s="369" t="str">
        <f t="shared" si="13"/>
        <v>0</v>
      </c>
      <c r="T37" s="369" t="str">
        <f t="shared" si="13"/>
        <v>0</v>
      </c>
      <c r="U37" s="369" t="str">
        <f t="shared" si="13"/>
        <v>0</v>
      </c>
      <c r="V37" s="369" t="str">
        <f t="shared" si="13"/>
        <v>0</v>
      </c>
      <c r="W37" s="369" t="str">
        <f t="shared" si="13"/>
        <v>0</v>
      </c>
      <c r="X37" s="369" t="str">
        <f t="shared" si="13"/>
        <v>0</v>
      </c>
      <c r="Y37" s="369" t="str">
        <f t="shared" si="13"/>
        <v>0</v>
      </c>
      <c r="Z37" s="369" t="str">
        <f t="shared" si="13"/>
        <v>0</v>
      </c>
      <c r="AA37" s="369" t="str">
        <f t="shared" si="13"/>
        <v>0</v>
      </c>
      <c r="AB37" s="369" t="str">
        <f t="shared" si="13"/>
        <v>0</v>
      </c>
      <c r="AC37" s="369" t="str">
        <f t="shared" si="13"/>
        <v>0</v>
      </c>
      <c r="AD37" s="369" t="str">
        <f t="shared" si="13"/>
        <v>0</v>
      </c>
      <c r="AE37" s="369" t="str">
        <f t="shared" si="13"/>
        <v>0</v>
      </c>
      <c r="AF37" s="369" t="str">
        <f t="shared" si="13"/>
        <v>0</v>
      </c>
      <c r="AG37" s="369" t="str">
        <f t="shared" si="13"/>
        <v>0</v>
      </c>
      <c r="AH37" s="369" t="str">
        <f t="shared" si="13"/>
        <v>0</v>
      </c>
      <c r="AI37" s="369" t="str">
        <f t="shared" si="13"/>
        <v>0</v>
      </c>
      <c r="AJ37" s="369" t="str">
        <f t="shared" si="13"/>
        <v>0</v>
      </c>
      <c r="AK37" s="369" t="str">
        <f t="shared" si="13"/>
        <v>0</v>
      </c>
      <c r="AL37" s="369" t="str">
        <f t="shared" si="13"/>
        <v>0</v>
      </c>
      <c r="AM37" s="369" t="str">
        <f t="shared" si="13"/>
        <v>0</v>
      </c>
      <c r="AN37" s="369" t="str">
        <f t="shared" si="13"/>
        <v>0</v>
      </c>
      <c r="AO37" s="369" t="str">
        <f t="shared" si="13"/>
        <v>0</v>
      </c>
      <c r="AP37" s="369" t="str">
        <f t="shared" si="13"/>
        <v>0</v>
      </c>
      <c r="AQ37" s="369" t="str">
        <f t="shared" si="13"/>
        <v>0</v>
      </c>
      <c r="AR37" s="369" t="str">
        <f t="shared" si="13"/>
        <v>0</v>
      </c>
      <c r="AS37" s="369" t="str">
        <f t="shared" si="13"/>
        <v>0</v>
      </c>
      <c r="AT37" s="369" t="str">
        <f t="shared" si="13"/>
        <v>0</v>
      </c>
      <c r="AU37" s="369" t="str">
        <f t="shared" si="13"/>
        <v>0</v>
      </c>
      <c r="AV37" s="369" t="str">
        <f t="shared" si="13"/>
        <v>0</v>
      </c>
      <c r="AW37" s="369" t="str">
        <f t="shared" si="13"/>
        <v>0</v>
      </c>
      <c r="AX37" s="369" t="str">
        <f t="shared" si="13"/>
        <v>0</v>
      </c>
      <c r="AY37" s="369" t="str">
        <f t="shared" si="13"/>
        <v>0</v>
      </c>
      <c r="AZ37" s="314"/>
    </row>
    <row r="38" spans="1:52" s="315" customFormat="1" ht="16.5" customHeight="1" thickBot="1" x14ac:dyDescent="0.45">
      <c r="A38" s="555"/>
      <c r="B38" s="558" t="s">
        <v>408</v>
      </c>
      <c r="C38" s="559"/>
      <c r="D38" s="370" t="e">
        <f t="shared" ref="D38:AY38" si="14">IF(D$35="△","0",(2*D36/$C$34/$X$118)^2*0.5)</f>
        <v>#DIV/0!</v>
      </c>
      <c r="E38" s="371" t="e">
        <f t="shared" si="14"/>
        <v>#DIV/0!</v>
      </c>
      <c r="F38" s="371" t="e">
        <f t="shared" si="14"/>
        <v>#DIV/0!</v>
      </c>
      <c r="G38" s="371" t="e">
        <f t="shared" si="14"/>
        <v>#DIV/0!</v>
      </c>
      <c r="H38" s="371" t="e">
        <f t="shared" si="14"/>
        <v>#DIV/0!</v>
      </c>
      <c r="I38" s="371" t="e">
        <f t="shared" si="14"/>
        <v>#DIV/0!</v>
      </c>
      <c r="J38" s="371" t="e">
        <f t="shared" si="14"/>
        <v>#DIV/0!</v>
      </c>
      <c r="K38" s="371" t="e">
        <f t="shared" si="14"/>
        <v>#DIV/0!</v>
      </c>
      <c r="L38" s="371" t="e">
        <f t="shared" si="14"/>
        <v>#DIV/0!</v>
      </c>
      <c r="M38" s="371" t="e">
        <f t="shared" si="14"/>
        <v>#DIV/0!</v>
      </c>
      <c r="N38" s="371" t="e">
        <f t="shared" si="14"/>
        <v>#DIV/0!</v>
      </c>
      <c r="O38" s="371" t="e">
        <f t="shared" si="14"/>
        <v>#DIV/0!</v>
      </c>
      <c r="P38" s="371" t="e">
        <f t="shared" si="14"/>
        <v>#DIV/0!</v>
      </c>
      <c r="Q38" s="371" t="e">
        <f t="shared" si="14"/>
        <v>#DIV/0!</v>
      </c>
      <c r="R38" s="371" t="e">
        <f t="shared" si="14"/>
        <v>#DIV/0!</v>
      </c>
      <c r="S38" s="371" t="e">
        <f t="shared" si="14"/>
        <v>#DIV/0!</v>
      </c>
      <c r="T38" s="371" t="e">
        <f t="shared" si="14"/>
        <v>#DIV/0!</v>
      </c>
      <c r="U38" s="371" t="e">
        <f t="shared" si="14"/>
        <v>#DIV/0!</v>
      </c>
      <c r="V38" s="371" t="e">
        <f t="shared" si="14"/>
        <v>#DIV/0!</v>
      </c>
      <c r="W38" s="371" t="e">
        <f t="shared" si="14"/>
        <v>#DIV/0!</v>
      </c>
      <c r="X38" s="371" t="e">
        <f t="shared" si="14"/>
        <v>#DIV/0!</v>
      </c>
      <c r="Y38" s="371" t="e">
        <f t="shared" si="14"/>
        <v>#DIV/0!</v>
      </c>
      <c r="Z38" s="371" t="e">
        <f t="shared" si="14"/>
        <v>#DIV/0!</v>
      </c>
      <c r="AA38" s="371" t="e">
        <f t="shared" si="14"/>
        <v>#DIV/0!</v>
      </c>
      <c r="AB38" s="371" t="e">
        <f t="shared" si="14"/>
        <v>#DIV/0!</v>
      </c>
      <c r="AC38" s="371" t="e">
        <f t="shared" si="14"/>
        <v>#DIV/0!</v>
      </c>
      <c r="AD38" s="371" t="e">
        <f t="shared" si="14"/>
        <v>#DIV/0!</v>
      </c>
      <c r="AE38" s="371" t="e">
        <f t="shared" si="14"/>
        <v>#DIV/0!</v>
      </c>
      <c r="AF38" s="371" t="e">
        <f t="shared" si="14"/>
        <v>#DIV/0!</v>
      </c>
      <c r="AG38" s="371" t="e">
        <f t="shared" si="14"/>
        <v>#DIV/0!</v>
      </c>
      <c r="AH38" s="371" t="e">
        <f t="shared" si="14"/>
        <v>#DIV/0!</v>
      </c>
      <c r="AI38" s="371" t="e">
        <f t="shared" si="14"/>
        <v>#DIV/0!</v>
      </c>
      <c r="AJ38" s="371" t="e">
        <f t="shared" si="14"/>
        <v>#DIV/0!</v>
      </c>
      <c r="AK38" s="371" t="e">
        <f t="shared" si="14"/>
        <v>#DIV/0!</v>
      </c>
      <c r="AL38" s="371" t="e">
        <f t="shared" si="14"/>
        <v>#DIV/0!</v>
      </c>
      <c r="AM38" s="371" t="e">
        <f t="shared" si="14"/>
        <v>#DIV/0!</v>
      </c>
      <c r="AN38" s="371" t="e">
        <f t="shared" si="14"/>
        <v>#DIV/0!</v>
      </c>
      <c r="AO38" s="371" t="e">
        <f t="shared" si="14"/>
        <v>#DIV/0!</v>
      </c>
      <c r="AP38" s="371" t="e">
        <f t="shared" si="14"/>
        <v>#DIV/0!</v>
      </c>
      <c r="AQ38" s="371" t="e">
        <f t="shared" si="14"/>
        <v>#DIV/0!</v>
      </c>
      <c r="AR38" s="371" t="e">
        <f t="shared" si="14"/>
        <v>#DIV/0!</v>
      </c>
      <c r="AS38" s="371" t="e">
        <f t="shared" si="14"/>
        <v>#DIV/0!</v>
      </c>
      <c r="AT38" s="371" t="e">
        <f t="shared" si="14"/>
        <v>#DIV/0!</v>
      </c>
      <c r="AU38" s="371" t="e">
        <f t="shared" si="14"/>
        <v>#DIV/0!</v>
      </c>
      <c r="AV38" s="371" t="e">
        <f t="shared" si="14"/>
        <v>#DIV/0!</v>
      </c>
      <c r="AW38" s="371" t="e">
        <f t="shared" si="14"/>
        <v>#DIV/0!</v>
      </c>
      <c r="AX38" s="371" t="e">
        <f t="shared" si="14"/>
        <v>#DIV/0!</v>
      </c>
      <c r="AY38" s="371" t="e">
        <f t="shared" si="14"/>
        <v>#DIV/0!</v>
      </c>
      <c r="AZ38" s="314"/>
    </row>
    <row r="39" spans="1:52" s="311" customFormat="1" ht="16.5" customHeight="1" x14ac:dyDescent="0.4">
      <c r="A39" s="553" t="s">
        <v>339</v>
      </c>
      <c r="B39" s="307" t="s">
        <v>132</v>
      </c>
      <c r="C39" s="308" t="s">
        <v>133</v>
      </c>
      <c r="D39" s="309">
        <v>0</v>
      </c>
      <c r="E39" s="309">
        <v>0.5</v>
      </c>
      <c r="F39" s="309">
        <v>1</v>
      </c>
      <c r="G39" s="309">
        <v>1.5</v>
      </c>
      <c r="H39" s="309">
        <v>2</v>
      </c>
      <c r="I39" s="309">
        <v>2.5</v>
      </c>
      <c r="J39" s="309">
        <v>3</v>
      </c>
      <c r="K39" s="309">
        <v>3.5</v>
      </c>
      <c r="L39" s="309">
        <v>4</v>
      </c>
      <c r="M39" s="309">
        <v>4.5</v>
      </c>
      <c r="N39" s="309">
        <v>5</v>
      </c>
      <c r="O39" s="309">
        <v>5.5</v>
      </c>
      <c r="P39" s="309">
        <v>6</v>
      </c>
      <c r="Q39" s="309">
        <v>6.5</v>
      </c>
      <c r="R39" s="309">
        <v>7</v>
      </c>
      <c r="S39" s="309">
        <v>7.5</v>
      </c>
      <c r="T39" s="309">
        <v>8</v>
      </c>
      <c r="U39" s="309">
        <v>8.5</v>
      </c>
      <c r="V39" s="309">
        <v>9</v>
      </c>
      <c r="W39" s="309">
        <v>9.5</v>
      </c>
      <c r="X39" s="309">
        <v>10</v>
      </c>
      <c r="Y39" s="309">
        <v>10.5</v>
      </c>
      <c r="Z39" s="309">
        <v>11</v>
      </c>
      <c r="AA39" s="309">
        <v>11.5</v>
      </c>
      <c r="AB39" s="309">
        <v>12</v>
      </c>
      <c r="AC39" s="309">
        <v>12.5</v>
      </c>
      <c r="AD39" s="309">
        <v>13</v>
      </c>
      <c r="AE39" s="309">
        <v>13.5</v>
      </c>
      <c r="AF39" s="309">
        <v>14</v>
      </c>
      <c r="AG39" s="309">
        <v>14.5</v>
      </c>
      <c r="AH39" s="309">
        <v>15</v>
      </c>
      <c r="AI39" s="309">
        <v>15.5</v>
      </c>
      <c r="AJ39" s="309">
        <v>16</v>
      </c>
      <c r="AK39" s="309">
        <v>16.5</v>
      </c>
      <c r="AL39" s="309">
        <v>17</v>
      </c>
      <c r="AM39" s="309">
        <v>17.5</v>
      </c>
      <c r="AN39" s="309">
        <v>18</v>
      </c>
      <c r="AO39" s="309">
        <v>18.5</v>
      </c>
      <c r="AP39" s="309">
        <v>19</v>
      </c>
      <c r="AQ39" s="309">
        <v>19.5</v>
      </c>
      <c r="AR39" s="309">
        <v>20</v>
      </c>
      <c r="AS39" s="309">
        <v>20.5</v>
      </c>
      <c r="AT39" s="309">
        <v>21</v>
      </c>
      <c r="AU39" s="309">
        <v>21.5</v>
      </c>
      <c r="AV39" s="309">
        <v>22</v>
      </c>
      <c r="AW39" s="309">
        <v>22.5</v>
      </c>
      <c r="AX39" s="309">
        <v>23</v>
      </c>
      <c r="AY39" s="310">
        <v>23.5</v>
      </c>
      <c r="AZ39" s="318"/>
    </row>
    <row r="40" spans="1:52" s="315" customFormat="1" ht="16.5" customHeight="1" thickBot="1" x14ac:dyDescent="0.45">
      <c r="A40" s="554"/>
      <c r="B40" s="312">
        <f>$C$9</f>
        <v>0</v>
      </c>
      <c r="C40" s="313">
        <f>$D$9</f>
        <v>0</v>
      </c>
      <c r="D40" s="362" t="str">
        <f t="shared" ref="D40:AY40" si="15">IF(D39&lt;$C$40,"△",IF(D39&gt;$B$40-0.5,"△",""))</f>
        <v>△</v>
      </c>
      <c r="E40" s="362" t="str">
        <f t="shared" si="15"/>
        <v>△</v>
      </c>
      <c r="F40" s="362" t="str">
        <f t="shared" si="15"/>
        <v>△</v>
      </c>
      <c r="G40" s="362" t="str">
        <f t="shared" si="15"/>
        <v>△</v>
      </c>
      <c r="H40" s="362" t="str">
        <f t="shared" si="15"/>
        <v>△</v>
      </c>
      <c r="I40" s="362" t="str">
        <f t="shared" si="15"/>
        <v>△</v>
      </c>
      <c r="J40" s="362" t="str">
        <f t="shared" si="15"/>
        <v>△</v>
      </c>
      <c r="K40" s="362" t="str">
        <f t="shared" si="15"/>
        <v>△</v>
      </c>
      <c r="L40" s="362" t="str">
        <f t="shared" si="15"/>
        <v>△</v>
      </c>
      <c r="M40" s="362" t="str">
        <f t="shared" si="15"/>
        <v>△</v>
      </c>
      <c r="N40" s="362" t="str">
        <f t="shared" si="15"/>
        <v>△</v>
      </c>
      <c r="O40" s="362" t="str">
        <f t="shared" si="15"/>
        <v>△</v>
      </c>
      <c r="P40" s="362" t="str">
        <f t="shared" si="15"/>
        <v>△</v>
      </c>
      <c r="Q40" s="362" t="str">
        <f t="shared" si="15"/>
        <v>△</v>
      </c>
      <c r="R40" s="362" t="str">
        <f t="shared" si="15"/>
        <v>△</v>
      </c>
      <c r="S40" s="362" t="str">
        <f t="shared" si="15"/>
        <v>△</v>
      </c>
      <c r="T40" s="362" t="str">
        <f t="shared" si="15"/>
        <v>△</v>
      </c>
      <c r="U40" s="362" t="str">
        <f t="shared" si="15"/>
        <v>△</v>
      </c>
      <c r="V40" s="362" t="str">
        <f t="shared" si="15"/>
        <v>△</v>
      </c>
      <c r="W40" s="362" t="str">
        <f t="shared" si="15"/>
        <v>△</v>
      </c>
      <c r="X40" s="362" t="str">
        <f t="shared" si="15"/>
        <v>△</v>
      </c>
      <c r="Y40" s="362" t="str">
        <f t="shared" si="15"/>
        <v>△</v>
      </c>
      <c r="Z40" s="362" t="str">
        <f t="shared" si="15"/>
        <v>△</v>
      </c>
      <c r="AA40" s="362" t="str">
        <f t="shared" si="15"/>
        <v>△</v>
      </c>
      <c r="AB40" s="362" t="str">
        <f t="shared" si="15"/>
        <v>△</v>
      </c>
      <c r="AC40" s="362" t="str">
        <f t="shared" si="15"/>
        <v>△</v>
      </c>
      <c r="AD40" s="362" t="str">
        <f t="shared" si="15"/>
        <v>△</v>
      </c>
      <c r="AE40" s="362" t="str">
        <f t="shared" si="15"/>
        <v>△</v>
      </c>
      <c r="AF40" s="362" t="str">
        <f t="shared" si="15"/>
        <v>△</v>
      </c>
      <c r="AG40" s="362" t="str">
        <f t="shared" si="15"/>
        <v>△</v>
      </c>
      <c r="AH40" s="362" t="str">
        <f t="shared" si="15"/>
        <v>△</v>
      </c>
      <c r="AI40" s="362" t="str">
        <f t="shared" si="15"/>
        <v>△</v>
      </c>
      <c r="AJ40" s="362" t="str">
        <f t="shared" si="15"/>
        <v>△</v>
      </c>
      <c r="AK40" s="362" t="str">
        <f t="shared" si="15"/>
        <v>△</v>
      </c>
      <c r="AL40" s="362" t="str">
        <f t="shared" si="15"/>
        <v>△</v>
      </c>
      <c r="AM40" s="362" t="str">
        <f t="shared" si="15"/>
        <v>△</v>
      </c>
      <c r="AN40" s="362" t="str">
        <f t="shared" si="15"/>
        <v>△</v>
      </c>
      <c r="AO40" s="362" t="str">
        <f t="shared" si="15"/>
        <v>△</v>
      </c>
      <c r="AP40" s="362" t="str">
        <f t="shared" si="15"/>
        <v>△</v>
      </c>
      <c r="AQ40" s="362" t="str">
        <f t="shared" si="15"/>
        <v>△</v>
      </c>
      <c r="AR40" s="362" t="str">
        <f t="shared" si="15"/>
        <v>△</v>
      </c>
      <c r="AS40" s="362" t="str">
        <f t="shared" si="15"/>
        <v>△</v>
      </c>
      <c r="AT40" s="362" t="str">
        <f t="shared" si="15"/>
        <v>△</v>
      </c>
      <c r="AU40" s="362" t="str">
        <f t="shared" si="15"/>
        <v>△</v>
      </c>
      <c r="AV40" s="362" t="str">
        <f t="shared" si="15"/>
        <v>△</v>
      </c>
      <c r="AW40" s="362" t="str">
        <f t="shared" si="15"/>
        <v>△</v>
      </c>
      <c r="AX40" s="362" t="str">
        <f t="shared" si="15"/>
        <v>△</v>
      </c>
      <c r="AY40" s="363" t="str">
        <f t="shared" si="15"/>
        <v>△</v>
      </c>
      <c r="AZ40" s="314"/>
    </row>
    <row r="41" spans="1:52" s="315" customFormat="1" ht="16.5" customHeight="1" thickBot="1" x14ac:dyDescent="0.45">
      <c r="A41" s="554"/>
      <c r="B41" s="316" t="s">
        <v>388</v>
      </c>
      <c r="C41" s="317">
        <f>$P$6</f>
        <v>0</v>
      </c>
      <c r="D41" s="362" t="str">
        <f t="shared" ref="D41:AY41" si="16">IF(AND(D39&gt;=$B$40,D39&lt;=$C$40-0.5),"△","")</f>
        <v/>
      </c>
      <c r="E41" s="362" t="str">
        <f t="shared" si="16"/>
        <v/>
      </c>
      <c r="F41" s="362" t="str">
        <f t="shared" si="16"/>
        <v/>
      </c>
      <c r="G41" s="362" t="str">
        <f t="shared" si="16"/>
        <v/>
      </c>
      <c r="H41" s="362" t="str">
        <f t="shared" si="16"/>
        <v/>
      </c>
      <c r="I41" s="362" t="str">
        <f t="shared" si="16"/>
        <v/>
      </c>
      <c r="J41" s="362" t="str">
        <f t="shared" si="16"/>
        <v/>
      </c>
      <c r="K41" s="362" t="str">
        <f t="shared" si="16"/>
        <v/>
      </c>
      <c r="L41" s="362" t="str">
        <f t="shared" si="16"/>
        <v/>
      </c>
      <c r="M41" s="362" t="str">
        <f t="shared" si="16"/>
        <v/>
      </c>
      <c r="N41" s="362" t="str">
        <f t="shared" si="16"/>
        <v/>
      </c>
      <c r="O41" s="362" t="str">
        <f t="shared" si="16"/>
        <v/>
      </c>
      <c r="P41" s="362" t="str">
        <f t="shared" si="16"/>
        <v/>
      </c>
      <c r="Q41" s="362" t="str">
        <f t="shared" si="16"/>
        <v/>
      </c>
      <c r="R41" s="362" t="str">
        <f t="shared" si="16"/>
        <v/>
      </c>
      <c r="S41" s="362" t="str">
        <f t="shared" si="16"/>
        <v/>
      </c>
      <c r="T41" s="362" t="str">
        <f t="shared" si="16"/>
        <v/>
      </c>
      <c r="U41" s="362" t="str">
        <f t="shared" si="16"/>
        <v/>
      </c>
      <c r="V41" s="362" t="str">
        <f t="shared" si="16"/>
        <v/>
      </c>
      <c r="W41" s="362" t="str">
        <f t="shared" si="16"/>
        <v/>
      </c>
      <c r="X41" s="362" t="str">
        <f t="shared" si="16"/>
        <v/>
      </c>
      <c r="Y41" s="362" t="str">
        <f t="shared" si="16"/>
        <v/>
      </c>
      <c r="Z41" s="362" t="str">
        <f t="shared" si="16"/>
        <v/>
      </c>
      <c r="AA41" s="362" t="str">
        <f t="shared" si="16"/>
        <v/>
      </c>
      <c r="AB41" s="362" t="str">
        <f t="shared" si="16"/>
        <v/>
      </c>
      <c r="AC41" s="362" t="str">
        <f t="shared" si="16"/>
        <v/>
      </c>
      <c r="AD41" s="362" t="str">
        <f t="shared" si="16"/>
        <v/>
      </c>
      <c r="AE41" s="362" t="str">
        <f t="shared" si="16"/>
        <v/>
      </c>
      <c r="AF41" s="362" t="str">
        <f t="shared" si="16"/>
        <v/>
      </c>
      <c r="AG41" s="362" t="str">
        <f t="shared" si="16"/>
        <v/>
      </c>
      <c r="AH41" s="362" t="str">
        <f t="shared" si="16"/>
        <v/>
      </c>
      <c r="AI41" s="362" t="str">
        <f t="shared" si="16"/>
        <v/>
      </c>
      <c r="AJ41" s="362" t="str">
        <f t="shared" si="16"/>
        <v/>
      </c>
      <c r="AK41" s="362" t="str">
        <f t="shared" si="16"/>
        <v/>
      </c>
      <c r="AL41" s="362" t="str">
        <f t="shared" si="16"/>
        <v/>
      </c>
      <c r="AM41" s="362" t="str">
        <f t="shared" si="16"/>
        <v/>
      </c>
      <c r="AN41" s="362" t="str">
        <f t="shared" si="16"/>
        <v/>
      </c>
      <c r="AO41" s="362" t="str">
        <f t="shared" si="16"/>
        <v/>
      </c>
      <c r="AP41" s="362" t="str">
        <f t="shared" si="16"/>
        <v/>
      </c>
      <c r="AQ41" s="362" t="str">
        <f t="shared" si="16"/>
        <v/>
      </c>
      <c r="AR41" s="362" t="str">
        <f t="shared" si="16"/>
        <v/>
      </c>
      <c r="AS41" s="362" t="str">
        <f t="shared" si="16"/>
        <v/>
      </c>
      <c r="AT41" s="362" t="str">
        <f t="shared" si="16"/>
        <v/>
      </c>
      <c r="AU41" s="362" t="str">
        <f t="shared" si="16"/>
        <v/>
      </c>
      <c r="AV41" s="362" t="str">
        <f t="shared" si="16"/>
        <v/>
      </c>
      <c r="AW41" s="362" t="str">
        <f t="shared" si="16"/>
        <v/>
      </c>
      <c r="AX41" s="362" t="str">
        <f t="shared" si="16"/>
        <v/>
      </c>
      <c r="AY41" s="363" t="str">
        <f t="shared" si="16"/>
        <v/>
      </c>
      <c r="AZ41" s="314"/>
    </row>
    <row r="42" spans="1:52" s="315" customFormat="1" ht="16.5" customHeight="1" x14ac:dyDescent="0.4">
      <c r="A42" s="554"/>
      <c r="B42" s="560" t="s">
        <v>439</v>
      </c>
      <c r="C42" s="561"/>
      <c r="D42" s="364" t="str">
        <f t="shared" ref="D42:AY42" si="17">IF($B$40&gt;$C$40,D40,D41)</f>
        <v/>
      </c>
      <c r="E42" s="362" t="str">
        <f t="shared" si="17"/>
        <v/>
      </c>
      <c r="F42" s="362" t="str">
        <f t="shared" si="17"/>
        <v/>
      </c>
      <c r="G42" s="362" t="str">
        <f t="shared" si="17"/>
        <v/>
      </c>
      <c r="H42" s="362" t="str">
        <f t="shared" si="17"/>
        <v/>
      </c>
      <c r="I42" s="362" t="str">
        <f t="shared" si="17"/>
        <v/>
      </c>
      <c r="J42" s="362" t="str">
        <f t="shared" si="17"/>
        <v/>
      </c>
      <c r="K42" s="362" t="str">
        <f t="shared" si="17"/>
        <v/>
      </c>
      <c r="L42" s="362" t="str">
        <f t="shared" si="17"/>
        <v/>
      </c>
      <c r="M42" s="362" t="str">
        <f t="shared" si="17"/>
        <v/>
      </c>
      <c r="N42" s="362" t="str">
        <f t="shared" si="17"/>
        <v/>
      </c>
      <c r="O42" s="362" t="str">
        <f t="shared" si="17"/>
        <v/>
      </c>
      <c r="P42" s="362" t="str">
        <f t="shared" si="17"/>
        <v/>
      </c>
      <c r="Q42" s="362" t="str">
        <f t="shared" si="17"/>
        <v/>
      </c>
      <c r="R42" s="362" t="str">
        <f t="shared" si="17"/>
        <v/>
      </c>
      <c r="S42" s="362" t="str">
        <f t="shared" si="17"/>
        <v/>
      </c>
      <c r="T42" s="362" t="str">
        <f t="shared" si="17"/>
        <v/>
      </c>
      <c r="U42" s="362" t="str">
        <f t="shared" si="17"/>
        <v/>
      </c>
      <c r="V42" s="362" t="str">
        <f t="shared" si="17"/>
        <v/>
      </c>
      <c r="W42" s="362" t="str">
        <f t="shared" si="17"/>
        <v/>
      </c>
      <c r="X42" s="362" t="str">
        <f t="shared" si="17"/>
        <v/>
      </c>
      <c r="Y42" s="362" t="str">
        <f t="shared" si="17"/>
        <v/>
      </c>
      <c r="Z42" s="362" t="str">
        <f t="shared" si="17"/>
        <v/>
      </c>
      <c r="AA42" s="362" t="str">
        <f t="shared" si="17"/>
        <v/>
      </c>
      <c r="AB42" s="362" t="str">
        <f t="shared" si="17"/>
        <v/>
      </c>
      <c r="AC42" s="362" t="str">
        <f t="shared" si="17"/>
        <v/>
      </c>
      <c r="AD42" s="362" t="str">
        <f t="shared" si="17"/>
        <v/>
      </c>
      <c r="AE42" s="362" t="str">
        <f t="shared" si="17"/>
        <v/>
      </c>
      <c r="AF42" s="362" t="str">
        <f t="shared" si="17"/>
        <v/>
      </c>
      <c r="AG42" s="362" t="str">
        <f t="shared" si="17"/>
        <v/>
      </c>
      <c r="AH42" s="362" t="str">
        <f t="shared" si="17"/>
        <v/>
      </c>
      <c r="AI42" s="362" t="str">
        <f t="shared" si="17"/>
        <v/>
      </c>
      <c r="AJ42" s="362" t="str">
        <f t="shared" si="17"/>
        <v/>
      </c>
      <c r="AK42" s="362" t="str">
        <f t="shared" si="17"/>
        <v/>
      </c>
      <c r="AL42" s="362" t="str">
        <f t="shared" si="17"/>
        <v/>
      </c>
      <c r="AM42" s="362" t="str">
        <f t="shared" si="17"/>
        <v/>
      </c>
      <c r="AN42" s="362" t="str">
        <f t="shared" si="17"/>
        <v/>
      </c>
      <c r="AO42" s="362" t="str">
        <f t="shared" si="17"/>
        <v/>
      </c>
      <c r="AP42" s="362" t="str">
        <f t="shared" si="17"/>
        <v/>
      </c>
      <c r="AQ42" s="362" t="str">
        <f t="shared" si="17"/>
        <v/>
      </c>
      <c r="AR42" s="362" t="str">
        <f t="shared" si="17"/>
        <v/>
      </c>
      <c r="AS42" s="362" t="str">
        <f t="shared" si="17"/>
        <v/>
      </c>
      <c r="AT42" s="362" t="str">
        <f t="shared" si="17"/>
        <v/>
      </c>
      <c r="AU42" s="362" t="str">
        <f t="shared" si="17"/>
        <v/>
      </c>
      <c r="AV42" s="362" t="str">
        <f t="shared" si="17"/>
        <v/>
      </c>
      <c r="AW42" s="362" t="str">
        <f t="shared" si="17"/>
        <v/>
      </c>
      <c r="AX42" s="362" t="str">
        <f t="shared" si="17"/>
        <v/>
      </c>
      <c r="AY42" s="363" t="str">
        <f t="shared" si="17"/>
        <v/>
      </c>
      <c r="AZ42" s="314"/>
    </row>
    <row r="43" spans="1:52" s="315" customFormat="1" ht="16.5" customHeight="1" x14ac:dyDescent="0.4">
      <c r="A43" s="554"/>
      <c r="B43" s="556" t="s">
        <v>438</v>
      </c>
      <c r="C43" s="557"/>
      <c r="D43" s="373">
        <f>IF($A$31,('2-2　電力使用量入力シート'!$D$28),('2-2　電力使用量入力シート'!$D$12))</f>
        <v>0</v>
      </c>
      <c r="E43" s="374">
        <f>IF($A$31,('2-2　電力使用量入力シート'!$D$29),('2-2　電力使用量入力シート'!$E$12))</f>
        <v>0</v>
      </c>
      <c r="F43" s="374">
        <f>IF($A$31,('2-2　電力使用量入力シート'!$D$30),('2-2　電力使用量入力シート'!$F$12))</f>
        <v>0</v>
      </c>
      <c r="G43" s="374">
        <f>IF($A$31,('2-2　電力使用量入力シート'!$D$31),('2-2　電力使用量入力シート'!$G$12))</f>
        <v>0</v>
      </c>
      <c r="H43" s="374">
        <f>IF($A$31,('2-2　電力使用量入力シート'!$D$32),('2-2　電力使用量入力シート'!$H$12))</f>
        <v>0</v>
      </c>
      <c r="I43" s="374">
        <f>IF($A$31,('2-2　電力使用量入力シート'!$D$33),('2-2　電力使用量入力シート'!$I$12))</f>
        <v>0</v>
      </c>
      <c r="J43" s="374">
        <f>IF($A$31,('2-2　電力使用量入力シート'!$D$34),('2-2　電力使用量入力シート'!$J$12))</f>
        <v>0</v>
      </c>
      <c r="K43" s="374">
        <f>IF($A$31,('2-2　電力使用量入力シート'!$D$35),('2-2　電力使用量入力シート'!$K$12))</f>
        <v>0</v>
      </c>
      <c r="L43" s="374">
        <f>IF($A$31,('2-2　電力使用量入力シート'!$D$36),('2-2　電力使用量入力シート'!$L$12))</f>
        <v>0</v>
      </c>
      <c r="M43" s="374">
        <f>IF($A$31,('2-2　電力使用量入力シート'!$D$37),('2-2　電力使用量入力シート'!$M$12))</f>
        <v>0</v>
      </c>
      <c r="N43" s="374">
        <f>IF($A$31,('2-2　電力使用量入力シート'!$D$38),('2-2　電力使用量入力シート'!$N$12))</f>
        <v>0</v>
      </c>
      <c r="O43" s="374">
        <f>IF($A$31,('2-2　電力使用量入力シート'!$D$39),('2-2　電力使用量入力シート'!$O$12))</f>
        <v>0</v>
      </c>
      <c r="P43" s="374">
        <f>IF($A$31,('2-2　電力使用量入力シート'!$D$40),('2-2　電力使用量入力シート'!$P$12))</f>
        <v>0</v>
      </c>
      <c r="Q43" s="374">
        <f>IF($A$31,('2-2　電力使用量入力シート'!$D$41),('2-2　電力使用量入力シート'!$Q$12))</f>
        <v>0</v>
      </c>
      <c r="R43" s="374">
        <f>IF($A$31,('2-2　電力使用量入力シート'!$D$42),('2-2　電力使用量入力シート'!$R$12))</f>
        <v>0</v>
      </c>
      <c r="S43" s="374">
        <f>IF($A$31,('2-2　電力使用量入力シート'!$D$43),('2-2　電力使用量入力シート'!$S$12))</f>
        <v>0</v>
      </c>
      <c r="T43" s="374">
        <f>IF($A$31,('2-2　電力使用量入力シート'!$D$44),('2-2　電力使用量入力シート'!$T$12))</f>
        <v>0</v>
      </c>
      <c r="U43" s="374">
        <f>IF($A$31,('2-2　電力使用量入力シート'!$D$45),('2-2　電力使用量入力シート'!$U$12))</f>
        <v>0</v>
      </c>
      <c r="V43" s="374">
        <f>IF($A$31,('2-2　電力使用量入力シート'!$D$46),('2-2　電力使用量入力シート'!$V$12))</f>
        <v>0</v>
      </c>
      <c r="W43" s="374">
        <f>IF($A$31,('2-2　電力使用量入力シート'!$D$47),('2-2　電力使用量入力シート'!$W$12))</f>
        <v>0</v>
      </c>
      <c r="X43" s="374">
        <f>IF($A$31,('2-2　電力使用量入力シート'!$D$48),('2-2　電力使用量入力シート'!$X$12))</f>
        <v>0</v>
      </c>
      <c r="Y43" s="374">
        <f>IF($A$31,('2-2　電力使用量入力シート'!$D$49),('2-2　電力使用量入力シート'!$Y$12))</f>
        <v>0</v>
      </c>
      <c r="Z43" s="374">
        <f>IF($A$31,('2-2　電力使用量入力シート'!$D$50),('2-2　電力使用量入力シート'!$Z$12))</f>
        <v>0</v>
      </c>
      <c r="AA43" s="374">
        <f>IF($A$31,('2-2　電力使用量入力シート'!$D$51),('2-2　電力使用量入力シート'!$AA$12))</f>
        <v>0</v>
      </c>
      <c r="AB43" s="374">
        <f>IF($A$31,('2-2　電力使用量入力シート'!$D$52),('2-2　電力使用量入力シート'!$AB$12))</f>
        <v>0</v>
      </c>
      <c r="AC43" s="374">
        <f>IF($A$31,('2-2　電力使用量入力シート'!$D$53),('2-2　電力使用量入力シート'!$AC$12))</f>
        <v>0</v>
      </c>
      <c r="AD43" s="374">
        <f>IF($A$31,('2-2　電力使用量入力シート'!$D$54),('2-2　電力使用量入力シート'!$AD$12))</f>
        <v>0</v>
      </c>
      <c r="AE43" s="374">
        <f>IF($A$31,('2-2　電力使用量入力シート'!$D$55),('2-2　電力使用量入力シート'!$AE$12))</f>
        <v>0</v>
      </c>
      <c r="AF43" s="374">
        <f>IF($A$31,('2-2　電力使用量入力シート'!$D$56),('2-2　電力使用量入力シート'!$AF$12))</f>
        <v>0</v>
      </c>
      <c r="AG43" s="374">
        <f>IF($A$31,('2-2　電力使用量入力シート'!$D$57),('2-2　電力使用量入力シート'!$AG$12))</f>
        <v>0</v>
      </c>
      <c r="AH43" s="374">
        <f>IF($A$31,('2-2　電力使用量入力シート'!$D$58),('2-2　電力使用量入力シート'!$AH$12))</f>
        <v>0</v>
      </c>
      <c r="AI43" s="374">
        <f>IF($A$31,('2-2　電力使用量入力シート'!$D$59),('2-2　電力使用量入力シート'!$AI$12))</f>
        <v>0</v>
      </c>
      <c r="AJ43" s="374">
        <f>IF($A$31,('2-2　電力使用量入力シート'!$D$60),('2-2　電力使用量入力シート'!$AJ$12))</f>
        <v>0</v>
      </c>
      <c r="AK43" s="374">
        <f>IF($A$31,('2-2　電力使用量入力シート'!$D$61),('2-2　電力使用量入力シート'!$AK$12))</f>
        <v>0</v>
      </c>
      <c r="AL43" s="374">
        <f>IF($A$31,('2-2　電力使用量入力シート'!$D$62),('2-2　電力使用量入力シート'!$AL$12))</f>
        <v>0</v>
      </c>
      <c r="AM43" s="374">
        <f>IF($A$31,('2-2　電力使用量入力シート'!$D$63),('2-2　電力使用量入力シート'!$AM$12))</f>
        <v>0</v>
      </c>
      <c r="AN43" s="374">
        <f>IF($A$31,('2-2　電力使用量入力シート'!$D$64),('2-2　電力使用量入力シート'!$AN$12))</f>
        <v>0</v>
      </c>
      <c r="AO43" s="374">
        <f>IF($A$31,('2-2　電力使用量入力シート'!$D$65),('2-2　電力使用量入力シート'!$AO$12))</f>
        <v>0</v>
      </c>
      <c r="AP43" s="374">
        <f>IF($A$31,('2-2　電力使用量入力シート'!$D$66),('2-2　電力使用量入力シート'!$AP$12))</f>
        <v>0</v>
      </c>
      <c r="AQ43" s="374">
        <f>IF($A$31,('2-2　電力使用量入力シート'!$D$67),('2-2　電力使用量入力シート'!$AQ$12))</f>
        <v>0</v>
      </c>
      <c r="AR43" s="374">
        <f>IF($A$31,('2-2　電力使用量入力シート'!$D$68),('2-2　電力使用量入力シート'!$AR$12))</f>
        <v>0</v>
      </c>
      <c r="AS43" s="374">
        <f>IF($A$31,('2-2　電力使用量入力シート'!$D$69),('2-2　電力使用量入力シート'!$AS$12))</f>
        <v>0</v>
      </c>
      <c r="AT43" s="374">
        <f>IF($A$31,('2-2　電力使用量入力シート'!$D$70),('2-2　電力使用量入力シート'!$AT$12))</f>
        <v>0</v>
      </c>
      <c r="AU43" s="374">
        <f>IF($A$31,('2-2　電力使用量入力シート'!$D$71),('2-2　電力使用量入力シート'!$AU$12))</f>
        <v>0</v>
      </c>
      <c r="AV43" s="374">
        <f>IF($A$31,('2-2　電力使用量入力シート'!$D$72),('2-2　電力使用量入力シート'!$AV$12))</f>
        <v>0</v>
      </c>
      <c r="AW43" s="374">
        <f>IF($A$31,('2-2　電力使用量入力シート'!$D$73),('2-2　電力使用量入力シート'!$AW$12))</f>
        <v>0</v>
      </c>
      <c r="AX43" s="374">
        <f>IF($A$31,('2-2　電力使用量入力シート'!$D$74),('2-2　電力使用量入力シート'!$AX$12))</f>
        <v>0</v>
      </c>
      <c r="AY43" s="375">
        <f>IF($A$31,('2-2　電力使用量入力シート'!$D$75),('2-2　電力使用量入力シート'!$AY$12))</f>
        <v>0</v>
      </c>
      <c r="AZ43" s="314"/>
    </row>
    <row r="44" spans="1:52" s="315" customFormat="1" ht="16.5" customHeight="1" x14ac:dyDescent="0.4">
      <c r="A44" s="554"/>
      <c r="B44" s="556" t="s">
        <v>407</v>
      </c>
      <c r="C44" s="557"/>
      <c r="D44" s="368" t="str">
        <f t="shared" ref="D44:AY44" si="18">IF(D$42="","0",(2*D43/$C$41/$X$118)^2*0.5)</f>
        <v>0</v>
      </c>
      <c r="E44" s="369" t="str">
        <f t="shared" si="18"/>
        <v>0</v>
      </c>
      <c r="F44" s="369" t="str">
        <f t="shared" si="18"/>
        <v>0</v>
      </c>
      <c r="G44" s="369" t="str">
        <f t="shared" si="18"/>
        <v>0</v>
      </c>
      <c r="H44" s="369" t="str">
        <f t="shared" si="18"/>
        <v>0</v>
      </c>
      <c r="I44" s="369" t="str">
        <f t="shared" si="18"/>
        <v>0</v>
      </c>
      <c r="J44" s="369" t="str">
        <f t="shared" si="18"/>
        <v>0</v>
      </c>
      <c r="K44" s="369" t="str">
        <f t="shared" si="18"/>
        <v>0</v>
      </c>
      <c r="L44" s="369" t="str">
        <f t="shared" si="18"/>
        <v>0</v>
      </c>
      <c r="M44" s="369" t="str">
        <f t="shared" si="18"/>
        <v>0</v>
      </c>
      <c r="N44" s="369" t="str">
        <f t="shared" si="18"/>
        <v>0</v>
      </c>
      <c r="O44" s="369" t="str">
        <f t="shared" si="18"/>
        <v>0</v>
      </c>
      <c r="P44" s="369" t="str">
        <f t="shared" si="18"/>
        <v>0</v>
      </c>
      <c r="Q44" s="369" t="str">
        <f t="shared" si="18"/>
        <v>0</v>
      </c>
      <c r="R44" s="369" t="str">
        <f t="shared" si="18"/>
        <v>0</v>
      </c>
      <c r="S44" s="369" t="str">
        <f t="shared" si="18"/>
        <v>0</v>
      </c>
      <c r="T44" s="369" t="str">
        <f t="shared" si="18"/>
        <v>0</v>
      </c>
      <c r="U44" s="369" t="str">
        <f t="shared" si="18"/>
        <v>0</v>
      </c>
      <c r="V44" s="369" t="str">
        <f t="shared" si="18"/>
        <v>0</v>
      </c>
      <c r="W44" s="369" t="str">
        <f t="shared" si="18"/>
        <v>0</v>
      </c>
      <c r="X44" s="369" t="str">
        <f t="shared" si="18"/>
        <v>0</v>
      </c>
      <c r="Y44" s="369" t="str">
        <f t="shared" si="18"/>
        <v>0</v>
      </c>
      <c r="Z44" s="369" t="str">
        <f t="shared" si="18"/>
        <v>0</v>
      </c>
      <c r="AA44" s="369" t="str">
        <f t="shared" si="18"/>
        <v>0</v>
      </c>
      <c r="AB44" s="369" t="str">
        <f t="shared" si="18"/>
        <v>0</v>
      </c>
      <c r="AC44" s="369" t="str">
        <f t="shared" si="18"/>
        <v>0</v>
      </c>
      <c r="AD44" s="369" t="str">
        <f t="shared" si="18"/>
        <v>0</v>
      </c>
      <c r="AE44" s="369" t="str">
        <f t="shared" si="18"/>
        <v>0</v>
      </c>
      <c r="AF44" s="369" t="str">
        <f t="shared" si="18"/>
        <v>0</v>
      </c>
      <c r="AG44" s="369" t="str">
        <f t="shared" si="18"/>
        <v>0</v>
      </c>
      <c r="AH44" s="369" t="str">
        <f t="shared" si="18"/>
        <v>0</v>
      </c>
      <c r="AI44" s="369" t="str">
        <f t="shared" si="18"/>
        <v>0</v>
      </c>
      <c r="AJ44" s="369" t="str">
        <f t="shared" si="18"/>
        <v>0</v>
      </c>
      <c r="AK44" s="369" t="str">
        <f t="shared" si="18"/>
        <v>0</v>
      </c>
      <c r="AL44" s="369" t="str">
        <f t="shared" si="18"/>
        <v>0</v>
      </c>
      <c r="AM44" s="369" t="str">
        <f t="shared" si="18"/>
        <v>0</v>
      </c>
      <c r="AN44" s="369" t="str">
        <f t="shared" si="18"/>
        <v>0</v>
      </c>
      <c r="AO44" s="369" t="str">
        <f t="shared" si="18"/>
        <v>0</v>
      </c>
      <c r="AP44" s="369" t="str">
        <f t="shared" si="18"/>
        <v>0</v>
      </c>
      <c r="AQ44" s="369" t="str">
        <f t="shared" si="18"/>
        <v>0</v>
      </c>
      <c r="AR44" s="369" t="str">
        <f t="shared" si="18"/>
        <v>0</v>
      </c>
      <c r="AS44" s="369" t="str">
        <f t="shared" si="18"/>
        <v>0</v>
      </c>
      <c r="AT44" s="369" t="str">
        <f t="shared" si="18"/>
        <v>0</v>
      </c>
      <c r="AU44" s="369" t="str">
        <f t="shared" si="18"/>
        <v>0</v>
      </c>
      <c r="AV44" s="369" t="str">
        <f t="shared" si="18"/>
        <v>0</v>
      </c>
      <c r="AW44" s="369" t="str">
        <f t="shared" si="18"/>
        <v>0</v>
      </c>
      <c r="AX44" s="369" t="str">
        <f t="shared" si="18"/>
        <v>0</v>
      </c>
      <c r="AY44" s="369" t="str">
        <f t="shared" si="18"/>
        <v>0</v>
      </c>
      <c r="AZ44" s="314"/>
    </row>
    <row r="45" spans="1:52" s="315" customFormat="1" ht="16.5" customHeight="1" thickBot="1" x14ac:dyDescent="0.45">
      <c r="A45" s="555"/>
      <c r="B45" s="558" t="s">
        <v>408</v>
      </c>
      <c r="C45" s="559"/>
      <c r="D45" s="370" t="e">
        <f t="shared" ref="D45:AY45" si="19">IF(D$42="△","0",(2*D43/$C$41/$X$118)^2*0.5)</f>
        <v>#DIV/0!</v>
      </c>
      <c r="E45" s="371" t="e">
        <f t="shared" si="19"/>
        <v>#DIV/0!</v>
      </c>
      <c r="F45" s="371" t="e">
        <f t="shared" si="19"/>
        <v>#DIV/0!</v>
      </c>
      <c r="G45" s="371" t="e">
        <f t="shared" si="19"/>
        <v>#DIV/0!</v>
      </c>
      <c r="H45" s="371" t="e">
        <f t="shared" si="19"/>
        <v>#DIV/0!</v>
      </c>
      <c r="I45" s="371" t="e">
        <f t="shared" si="19"/>
        <v>#DIV/0!</v>
      </c>
      <c r="J45" s="371" t="e">
        <f t="shared" si="19"/>
        <v>#DIV/0!</v>
      </c>
      <c r="K45" s="371" t="e">
        <f t="shared" si="19"/>
        <v>#DIV/0!</v>
      </c>
      <c r="L45" s="371" t="e">
        <f t="shared" si="19"/>
        <v>#DIV/0!</v>
      </c>
      <c r="M45" s="371" t="e">
        <f t="shared" si="19"/>
        <v>#DIV/0!</v>
      </c>
      <c r="N45" s="371" t="e">
        <f t="shared" si="19"/>
        <v>#DIV/0!</v>
      </c>
      <c r="O45" s="371" t="e">
        <f t="shared" si="19"/>
        <v>#DIV/0!</v>
      </c>
      <c r="P45" s="371" t="e">
        <f t="shared" si="19"/>
        <v>#DIV/0!</v>
      </c>
      <c r="Q45" s="371" t="e">
        <f t="shared" si="19"/>
        <v>#DIV/0!</v>
      </c>
      <c r="R45" s="371" t="e">
        <f t="shared" si="19"/>
        <v>#DIV/0!</v>
      </c>
      <c r="S45" s="371" t="e">
        <f t="shared" si="19"/>
        <v>#DIV/0!</v>
      </c>
      <c r="T45" s="371" t="e">
        <f t="shared" si="19"/>
        <v>#DIV/0!</v>
      </c>
      <c r="U45" s="371" t="e">
        <f t="shared" si="19"/>
        <v>#DIV/0!</v>
      </c>
      <c r="V45" s="371" t="e">
        <f t="shared" si="19"/>
        <v>#DIV/0!</v>
      </c>
      <c r="W45" s="371" t="e">
        <f t="shared" si="19"/>
        <v>#DIV/0!</v>
      </c>
      <c r="X45" s="371" t="e">
        <f t="shared" si="19"/>
        <v>#DIV/0!</v>
      </c>
      <c r="Y45" s="371" t="e">
        <f t="shared" si="19"/>
        <v>#DIV/0!</v>
      </c>
      <c r="Z45" s="371" t="e">
        <f t="shared" si="19"/>
        <v>#DIV/0!</v>
      </c>
      <c r="AA45" s="371" t="e">
        <f t="shared" si="19"/>
        <v>#DIV/0!</v>
      </c>
      <c r="AB45" s="371" t="e">
        <f t="shared" si="19"/>
        <v>#DIV/0!</v>
      </c>
      <c r="AC45" s="371" t="e">
        <f t="shared" si="19"/>
        <v>#DIV/0!</v>
      </c>
      <c r="AD45" s="371" t="e">
        <f t="shared" si="19"/>
        <v>#DIV/0!</v>
      </c>
      <c r="AE45" s="371" t="e">
        <f t="shared" si="19"/>
        <v>#DIV/0!</v>
      </c>
      <c r="AF45" s="371" t="e">
        <f t="shared" si="19"/>
        <v>#DIV/0!</v>
      </c>
      <c r="AG45" s="371" t="e">
        <f t="shared" si="19"/>
        <v>#DIV/0!</v>
      </c>
      <c r="AH45" s="371" t="e">
        <f t="shared" si="19"/>
        <v>#DIV/0!</v>
      </c>
      <c r="AI45" s="371" t="e">
        <f t="shared" si="19"/>
        <v>#DIV/0!</v>
      </c>
      <c r="AJ45" s="371" t="e">
        <f t="shared" si="19"/>
        <v>#DIV/0!</v>
      </c>
      <c r="AK45" s="371" t="e">
        <f t="shared" si="19"/>
        <v>#DIV/0!</v>
      </c>
      <c r="AL45" s="371" t="e">
        <f t="shared" si="19"/>
        <v>#DIV/0!</v>
      </c>
      <c r="AM45" s="371" t="e">
        <f t="shared" si="19"/>
        <v>#DIV/0!</v>
      </c>
      <c r="AN45" s="371" t="e">
        <f t="shared" si="19"/>
        <v>#DIV/0!</v>
      </c>
      <c r="AO45" s="371" t="e">
        <f t="shared" si="19"/>
        <v>#DIV/0!</v>
      </c>
      <c r="AP45" s="371" t="e">
        <f t="shared" si="19"/>
        <v>#DIV/0!</v>
      </c>
      <c r="AQ45" s="371" t="e">
        <f t="shared" si="19"/>
        <v>#DIV/0!</v>
      </c>
      <c r="AR45" s="371" t="e">
        <f t="shared" si="19"/>
        <v>#DIV/0!</v>
      </c>
      <c r="AS45" s="371" t="e">
        <f t="shared" si="19"/>
        <v>#DIV/0!</v>
      </c>
      <c r="AT45" s="371" t="e">
        <f t="shared" si="19"/>
        <v>#DIV/0!</v>
      </c>
      <c r="AU45" s="371" t="e">
        <f t="shared" si="19"/>
        <v>#DIV/0!</v>
      </c>
      <c r="AV45" s="371" t="e">
        <f t="shared" si="19"/>
        <v>#DIV/0!</v>
      </c>
      <c r="AW45" s="371" t="e">
        <f t="shared" si="19"/>
        <v>#DIV/0!</v>
      </c>
      <c r="AX45" s="371" t="e">
        <f t="shared" si="19"/>
        <v>#DIV/0!</v>
      </c>
      <c r="AY45" s="371" t="e">
        <f t="shared" si="19"/>
        <v>#DIV/0!</v>
      </c>
      <c r="AZ45" s="314"/>
    </row>
    <row r="46" spans="1:52" s="311" customFormat="1" ht="16.5" customHeight="1" x14ac:dyDescent="0.4">
      <c r="A46" s="553" t="s">
        <v>340</v>
      </c>
      <c r="B46" s="307" t="s">
        <v>132</v>
      </c>
      <c r="C46" s="308" t="s">
        <v>133</v>
      </c>
      <c r="D46" s="309">
        <v>0</v>
      </c>
      <c r="E46" s="309">
        <v>0.5</v>
      </c>
      <c r="F46" s="309">
        <v>1</v>
      </c>
      <c r="G46" s="309">
        <v>1.5</v>
      </c>
      <c r="H46" s="309">
        <v>2</v>
      </c>
      <c r="I46" s="309">
        <v>2.5</v>
      </c>
      <c r="J46" s="309">
        <v>3</v>
      </c>
      <c r="K46" s="309">
        <v>3.5</v>
      </c>
      <c r="L46" s="309">
        <v>4</v>
      </c>
      <c r="M46" s="309">
        <v>4.5</v>
      </c>
      <c r="N46" s="309">
        <v>5</v>
      </c>
      <c r="O46" s="309">
        <v>5.5</v>
      </c>
      <c r="P46" s="309">
        <v>6</v>
      </c>
      <c r="Q46" s="309">
        <v>6.5</v>
      </c>
      <c r="R46" s="309">
        <v>7</v>
      </c>
      <c r="S46" s="309">
        <v>7.5</v>
      </c>
      <c r="T46" s="309">
        <v>8</v>
      </c>
      <c r="U46" s="309">
        <v>8.5</v>
      </c>
      <c r="V46" s="309">
        <v>9</v>
      </c>
      <c r="W46" s="309">
        <v>9.5</v>
      </c>
      <c r="X46" s="309">
        <v>10</v>
      </c>
      <c r="Y46" s="309">
        <v>10.5</v>
      </c>
      <c r="Z46" s="309">
        <v>11</v>
      </c>
      <c r="AA46" s="309">
        <v>11.5</v>
      </c>
      <c r="AB46" s="309">
        <v>12</v>
      </c>
      <c r="AC46" s="309">
        <v>12.5</v>
      </c>
      <c r="AD46" s="309">
        <v>13</v>
      </c>
      <c r="AE46" s="309">
        <v>13.5</v>
      </c>
      <c r="AF46" s="309">
        <v>14</v>
      </c>
      <c r="AG46" s="309">
        <v>14.5</v>
      </c>
      <c r="AH46" s="309">
        <v>15</v>
      </c>
      <c r="AI46" s="309">
        <v>15.5</v>
      </c>
      <c r="AJ46" s="309">
        <v>16</v>
      </c>
      <c r="AK46" s="309">
        <v>16.5</v>
      </c>
      <c r="AL46" s="309">
        <v>17</v>
      </c>
      <c r="AM46" s="309">
        <v>17.5</v>
      </c>
      <c r="AN46" s="309">
        <v>18</v>
      </c>
      <c r="AO46" s="309">
        <v>18.5</v>
      </c>
      <c r="AP46" s="309">
        <v>19</v>
      </c>
      <c r="AQ46" s="309">
        <v>19.5</v>
      </c>
      <c r="AR46" s="309">
        <v>20</v>
      </c>
      <c r="AS46" s="309">
        <v>20.5</v>
      </c>
      <c r="AT46" s="309">
        <v>21</v>
      </c>
      <c r="AU46" s="309">
        <v>21.5</v>
      </c>
      <c r="AV46" s="309">
        <v>22</v>
      </c>
      <c r="AW46" s="309">
        <v>22.5</v>
      </c>
      <c r="AX46" s="309">
        <v>23</v>
      </c>
      <c r="AY46" s="310">
        <v>23.5</v>
      </c>
      <c r="AZ46" s="318"/>
    </row>
    <row r="47" spans="1:52" s="315" customFormat="1" ht="16.5" customHeight="1" thickBot="1" x14ac:dyDescent="0.45">
      <c r="A47" s="554"/>
      <c r="B47" s="312">
        <f>$C$11</f>
        <v>0</v>
      </c>
      <c r="C47" s="313">
        <f>$D$11</f>
        <v>0</v>
      </c>
      <c r="D47" s="362" t="str">
        <f t="shared" ref="D47:AY47" si="20">IF(D46&lt;$C$47,"△",IF(D46&gt;$B$47-0.5,"△",""))</f>
        <v>△</v>
      </c>
      <c r="E47" s="362" t="str">
        <f t="shared" si="20"/>
        <v>△</v>
      </c>
      <c r="F47" s="362" t="str">
        <f t="shared" si="20"/>
        <v>△</v>
      </c>
      <c r="G47" s="362" t="str">
        <f t="shared" si="20"/>
        <v>△</v>
      </c>
      <c r="H47" s="362" t="str">
        <f t="shared" si="20"/>
        <v>△</v>
      </c>
      <c r="I47" s="362" t="str">
        <f t="shared" si="20"/>
        <v>△</v>
      </c>
      <c r="J47" s="362" t="str">
        <f t="shared" si="20"/>
        <v>△</v>
      </c>
      <c r="K47" s="362" t="str">
        <f t="shared" si="20"/>
        <v>△</v>
      </c>
      <c r="L47" s="362" t="str">
        <f t="shared" si="20"/>
        <v>△</v>
      </c>
      <c r="M47" s="362" t="str">
        <f t="shared" si="20"/>
        <v>△</v>
      </c>
      <c r="N47" s="362" t="str">
        <f t="shared" si="20"/>
        <v>△</v>
      </c>
      <c r="O47" s="362" t="str">
        <f t="shared" si="20"/>
        <v>△</v>
      </c>
      <c r="P47" s="362" t="str">
        <f t="shared" si="20"/>
        <v>△</v>
      </c>
      <c r="Q47" s="362" t="str">
        <f t="shared" si="20"/>
        <v>△</v>
      </c>
      <c r="R47" s="362" t="str">
        <f t="shared" si="20"/>
        <v>△</v>
      </c>
      <c r="S47" s="362" t="str">
        <f t="shared" si="20"/>
        <v>△</v>
      </c>
      <c r="T47" s="362" t="str">
        <f t="shared" si="20"/>
        <v>△</v>
      </c>
      <c r="U47" s="362" t="str">
        <f t="shared" si="20"/>
        <v>△</v>
      </c>
      <c r="V47" s="362" t="str">
        <f t="shared" si="20"/>
        <v>△</v>
      </c>
      <c r="W47" s="362" t="str">
        <f t="shared" si="20"/>
        <v>△</v>
      </c>
      <c r="X47" s="362" t="str">
        <f t="shared" si="20"/>
        <v>△</v>
      </c>
      <c r="Y47" s="362" t="str">
        <f t="shared" si="20"/>
        <v>△</v>
      </c>
      <c r="Z47" s="362" t="str">
        <f t="shared" si="20"/>
        <v>△</v>
      </c>
      <c r="AA47" s="362" t="str">
        <f t="shared" si="20"/>
        <v>△</v>
      </c>
      <c r="AB47" s="362" t="str">
        <f t="shared" si="20"/>
        <v>△</v>
      </c>
      <c r="AC47" s="362" t="str">
        <f t="shared" si="20"/>
        <v>△</v>
      </c>
      <c r="AD47" s="362" t="str">
        <f t="shared" si="20"/>
        <v>△</v>
      </c>
      <c r="AE47" s="362" t="str">
        <f t="shared" si="20"/>
        <v>△</v>
      </c>
      <c r="AF47" s="362" t="str">
        <f t="shared" si="20"/>
        <v>△</v>
      </c>
      <c r="AG47" s="362" t="str">
        <f t="shared" si="20"/>
        <v>△</v>
      </c>
      <c r="AH47" s="362" t="str">
        <f t="shared" si="20"/>
        <v>△</v>
      </c>
      <c r="AI47" s="362" t="str">
        <f t="shared" si="20"/>
        <v>△</v>
      </c>
      <c r="AJ47" s="362" t="str">
        <f t="shared" si="20"/>
        <v>△</v>
      </c>
      <c r="AK47" s="362" t="str">
        <f t="shared" si="20"/>
        <v>△</v>
      </c>
      <c r="AL47" s="362" t="str">
        <f t="shared" si="20"/>
        <v>△</v>
      </c>
      <c r="AM47" s="362" t="str">
        <f t="shared" si="20"/>
        <v>△</v>
      </c>
      <c r="AN47" s="362" t="str">
        <f t="shared" si="20"/>
        <v>△</v>
      </c>
      <c r="AO47" s="362" t="str">
        <f t="shared" si="20"/>
        <v>△</v>
      </c>
      <c r="AP47" s="362" t="str">
        <f t="shared" si="20"/>
        <v>△</v>
      </c>
      <c r="AQ47" s="362" t="str">
        <f t="shared" si="20"/>
        <v>△</v>
      </c>
      <c r="AR47" s="362" t="str">
        <f t="shared" si="20"/>
        <v>△</v>
      </c>
      <c r="AS47" s="362" t="str">
        <f t="shared" si="20"/>
        <v>△</v>
      </c>
      <c r="AT47" s="362" t="str">
        <f t="shared" si="20"/>
        <v>△</v>
      </c>
      <c r="AU47" s="362" t="str">
        <f t="shared" si="20"/>
        <v>△</v>
      </c>
      <c r="AV47" s="362" t="str">
        <f t="shared" si="20"/>
        <v>△</v>
      </c>
      <c r="AW47" s="362" t="str">
        <f t="shared" si="20"/>
        <v>△</v>
      </c>
      <c r="AX47" s="362" t="str">
        <f t="shared" si="20"/>
        <v>△</v>
      </c>
      <c r="AY47" s="363" t="str">
        <f t="shared" si="20"/>
        <v>△</v>
      </c>
      <c r="AZ47" s="314"/>
    </row>
    <row r="48" spans="1:52" s="315" customFormat="1" ht="16.5" customHeight="1" thickBot="1" x14ac:dyDescent="0.45">
      <c r="A48" s="554"/>
      <c r="B48" s="316" t="s">
        <v>388</v>
      </c>
      <c r="C48" s="317">
        <f>$Q$6</f>
        <v>0</v>
      </c>
      <c r="D48" s="362" t="str">
        <f t="shared" ref="D48:AY48" si="21">IF(AND(D46&gt;=$B$47,D46&lt;=$C$47-0.5),"△","")</f>
        <v/>
      </c>
      <c r="E48" s="362" t="str">
        <f t="shared" si="21"/>
        <v/>
      </c>
      <c r="F48" s="362" t="str">
        <f t="shared" si="21"/>
        <v/>
      </c>
      <c r="G48" s="362" t="str">
        <f t="shared" si="21"/>
        <v/>
      </c>
      <c r="H48" s="362" t="str">
        <f t="shared" si="21"/>
        <v/>
      </c>
      <c r="I48" s="362" t="str">
        <f t="shared" si="21"/>
        <v/>
      </c>
      <c r="J48" s="362" t="str">
        <f t="shared" si="21"/>
        <v/>
      </c>
      <c r="K48" s="362" t="str">
        <f t="shared" si="21"/>
        <v/>
      </c>
      <c r="L48" s="362" t="str">
        <f t="shared" si="21"/>
        <v/>
      </c>
      <c r="M48" s="362" t="str">
        <f t="shared" si="21"/>
        <v/>
      </c>
      <c r="N48" s="362" t="str">
        <f t="shared" si="21"/>
        <v/>
      </c>
      <c r="O48" s="362" t="str">
        <f t="shared" si="21"/>
        <v/>
      </c>
      <c r="P48" s="362" t="str">
        <f t="shared" si="21"/>
        <v/>
      </c>
      <c r="Q48" s="362" t="str">
        <f t="shared" si="21"/>
        <v/>
      </c>
      <c r="R48" s="362" t="str">
        <f t="shared" si="21"/>
        <v/>
      </c>
      <c r="S48" s="362" t="str">
        <f t="shared" si="21"/>
        <v/>
      </c>
      <c r="T48" s="362" t="str">
        <f t="shared" si="21"/>
        <v/>
      </c>
      <c r="U48" s="362" t="str">
        <f t="shared" si="21"/>
        <v/>
      </c>
      <c r="V48" s="362" t="str">
        <f t="shared" si="21"/>
        <v/>
      </c>
      <c r="W48" s="362" t="str">
        <f t="shared" si="21"/>
        <v/>
      </c>
      <c r="X48" s="362" t="str">
        <f t="shared" si="21"/>
        <v/>
      </c>
      <c r="Y48" s="362" t="str">
        <f t="shared" si="21"/>
        <v/>
      </c>
      <c r="Z48" s="362" t="str">
        <f t="shared" si="21"/>
        <v/>
      </c>
      <c r="AA48" s="362" t="str">
        <f t="shared" si="21"/>
        <v/>
      </c>
      <c r="AB48" s="362" t="str">
        <f t="shared" si="21"/>
        <v/>
      </c>
      <c r="AC48" s="362" t="str">
        <f t="shared" si="21"/>
        <v/>
      </c>
      <c r="AD48" s="362" t="str">
        <f t="shared" si="21"/>
        <v/>
      </c>
      <c r="AE48" s="362" t="str">
        <f t="shared" si="21"/>
        <v/>
      </c>
      <c r="AF48" s="362" t="str">
        <f t="shared" si="21"/>
        <v/>
      </c>
      <c r="AG48" s="362" t="str">
        <f t="shared" si="21"/>
        <v/>
      </c>
      <c r="AH48" s="362" t="str">
        <f t="shared" si="21"/>
        <v/>
      </c>
      <c r="AI48" s="362" t="str">
        <f t="shared" si="21"/>
        <v/>
      </c>
      <c r="AJ48" s="362" t="str">
        <f t="shared" si="21"/>
        <v/>
      </c>
      <c r="AK48" s="362" t="str">
        <f t="shared" si="21"/>
        <v/>
      </c>
      <c r="AL48" s="362" t="str">
        <f t="shared" si="21"/>
        <v/>
      </c>
      <c r="AM48" s="362" t="str">
        <f t="shared" si="21"/>
        <v/>
      </c>
      <c r="AN48" s="362" t="str">
        <f t="shared" si="21"/>
        <v/>
      </c>
      <c r="AO48" s="362" t="str">
        <f t="shared" si="21"/>
        <v/>
      </c>
      <c r="AP48" s="362" t="str">
        <f t="shared" si="21"/>
        <v/>
      </c>
      <c r="AQ48" s="362" t="str">
        <f t="shared" si="21"/>
        <v/>
      </c>
      <c r="AR48" s="362" t="str">
        <f t="shared" si="21"/>
        <v/>
      </c>
      <c r="AS48" s="362" t="str">
        <f t="shared" si="21"/>
        <v/>
      </c>
      <c r="AT48" s="362" t="str">
        <f t="shared" si="21"/>
        <v/>
      </c>
      <c r="AU48" s="362" t="str">
        <f t="shared" si="21"/>
        <v/>
      </c>
      <c r="AV48" s="362" t="str">
        <f t="shared" si="21"/>
        <v/>
      </c>
      <c r="AW48" s="362" t="str">
        <f t="shared" si="21"/>
        <v/>
      </c>
      <c r="AX48" s="362" t="str">
        <f t="shared" si="21"/>
        <v/>
      </c>
      <c r="AY48" s="363" t="str">
        <f t="shared" si="21"/>
        <v/>
      </c>
      <c r="AZ48" s="314"/>
    </row>
    <row r="49" spans="1:52" s="315" customFormat="1" ht="16.5" customHeight="1" x14ac:dyDescent="0.4">
      <c r="A49" s="554"/>
      <c r="B49" s="560" t="s">
        <v>439</v>
      </c>
      <c r="C49" s="561"/>
      <c r="D49" s="364" t="str">
        <f t="shared" ref="D49:AY49" si="22">IF($B$47&gt;$C$47,D47,D48)</f>
        <v/>
      </c>
      <c r="E49" s="362" t="str">
        <f t="shared" si="22"/>
        <v/>
      </c>
      <c r="F49" s="362" t="str">
        <f t="shared" si="22"/>
        <v/>
      </c>
      <c r="G49" s="362" t="str">
        <f t="shared" si="22"/>
        <v/>
      </c>
      <c r="H49" s="362" t="str">
        <f t="shared" si="22"/>
        <v/>
      </c>
      <c r="I49" s="362" t="str">
        <f t="shared" si="22"/>
        <v/>
      </c>
      <c r="J49" s="362" t="str">
        <f t="shared" si="22"/>
        <v/>
      </c>
      <c r="K49" s="362" t="str">
        <f t="shared" si="22"/>
        <v/>
      </c>
      <c r="L49" s="362" t="str">
        <f t="shared" si="22"/>
        <v/>
      </c>
      <c r="M49" s="362" t="str">
        <f t="shared" si="22"/>
        <v/>
      </c>
      <c r="N49" s="362" t="str">
        <f t="shared" si="22"/>
        <v/>
      </c>
      <c r="O49" s="362" t="str">
        <f t="shared" si="22"/>
        <v/>
      </c>
      <c r="P49" s="362" t="str">
        <f t="shared" si="22"/>
        <v/>
      </c>
      <c r="Q49" s="362" t="str">
        <f t="shared" si="22"/>
        <v/>
      </c>
      <c r="R49" s="362" t="str">
        <f t="shared" si="22"/>
        <v/>
      </c>
      <c r="S49" s="362" t="str">
        <f t="shared" si="22"/>
        <v/>
      </c>
      <c r="T49" s="362" t="str">
        <f t="shared" si="22"/>
        <v/>
      </c>
      <c r="U49" s="362" t="str">
        <f t="shared" si="22"/>
        <v/>
      </c>
      <c r="V49" s="362" t="str">
        <f t="shared" si="22"/>
        <v/>
      </c>
      <c r="W49" s="362" t="str">
        <f t="shared" si="22"/>
        <v/>
      </c>
      <c r="X49" s="362" t="str">
        <f t="shared" si="22"/>
        <v/>
      </c>
      <c r="Y49" s="362" t="str">
        <f t="shared" si="22"/>
        <v/>
      </c>
      <c r="Z49" s="362" t="str">
        <f t="shared" si="22"/>
        <v/>
      </c>
      <c r="AA49" s="362" t="str">
        <f t="shared" si="22"/>
        <v/>
      </c>
      <c r="AB49" s="362" t="str">
        <f t="shared" si="22"/>
        <v/>
      </c>
      <c r="AC49" s="362" t="str">
        <f t="shared" si="22"/>
        <v/>
      </c>
      <c r="AD49" s="362" t="str">
        <f t="shared" si="22"/>
        <v/>
      </c>
      <c r="AE49" s="362" t="str">
        <f t="shared" si="22"/>
        <v/>
      </c>
      <c r="AF49" s="362" t="str">
        <f t="shared" si="22"/>
        <v/>
      </c>
      <c r="AG49" s="362" t="str">
        <f t="shared" si="22"/>
        <v/>
      </c>
      <c r="AH49" s="362" t="str">
        <f t="shared" si="22"/>
        <v/>
      </c>
      <c r="AI49" s="362" t="str">
        <f t="shared" si="22"/>
        <v/>
      </c>
      <c r="AJ49" s="362" t="str">
        <f t="shared" si="22"/>
        <v/>
      </c>
      <c r="AK49" s="362" t="str">
        <f t="shared" si="22"/>
        <v/>
      </c>
      <c r="AL49" s="362" t="str">
        <f t="shared" si="22"/>
        <v/>
      </c>
      <c r="AM49" s="362" t="str">
        <f t="shared" si="22"/>
        <v/>
      </c>
      <c r="AN49" s="362" t="str">
        <f t="shared" si="22"/>
        <v/>
      </c>
      <c r="AO49" s="362" t="str">
        <f t="shared" si="22"/>
        <v/>
      </c>
      <c r="AP49" s="362" t="str">
        <f t="shared" si="22"/>
        <v/>
      </c>
      <c r="AQ49" s="362" t="str">
        <f t="shared" si="22"/>
        <v/>
      </c>
      <c r="AR49" s="362" t="str">
        <f t="shared" si="22"/>
        <v/>
      </c>
      <c r="AS49" s="362" t="str">
        <f t="shared" si="22"/>
        <v/>
      </c>
      <c r="AT49" s="362" t="str">
        <f t="shared" si="22"/>
        <v/>
      </c>
      <c r="AU49" s="362" t="str">
        <f t="shared" si="22"/>
        <v/>
      </c>
      <c r="AV49" s="362" t="str">
        <f t="shared" si="22"/>
        <v/>
      </c>
      <c r="AW49" s="362" t="str">
        <f t="shared" si="22"/>
        <v/>
      </c>
      <c r="AX49" s="362" t="str">
        <f t="shared" si="22"/>
        <v/>
      </c>
      <c r="AY49" s="363" t="str">
        <f t="shared" si="22"/>
        <v/>
      </c>
      <c r="AZ49" s="314"/>
    </row>
    <row r="50" spans="1:52" s="315" customFormat="1" ht="16.5" customHeight="1" x14ac:dyDescent="0.4">
      <c r="A50" s="554"/>
      <c r="B50" s="556" t="s">
        <v>438</v>
      </c>
      <c r="C50" s="557"/>
      <c r="D50" s="373">
        <f>IF($A$31,('2-2　電力使用量入力シート'!$E$28),('2-2　電力使用量入力シート'!$D$13))</f>
        <v>0</v>
      </c>
      <c r="E50" s="374">
        <f>IF($A$31,('2-2　電力使用量入力シート'!$E$29),('2-2　電力使用量入力シート'!$E$13))</f>
        <v>0</v>
      </c>
      <c r="F50" s="374">
        <f>IF($A$31,('2-2　電力使用量入力シート'!$E$30),('2-2　電力使用量入力シート'!$F$13))</f>
        <v>0</v>
      </c>
      <c r="G50" s="374">
        <f>IF($A$31,('2-2　電力使用量入力シート'!$E$31),('2-2　電力使用量入力シート'!$G$13))</f>
        <v>0</v>
      </c>
      <c r="H50" s="374">
        <f>IF($A$31,('2-2　電力使用量入力シート'!$E$32),('2-2　電力使用量入力シート'!$H$13))</f>
        <v>0</v>
      </c>
      <c r="I50" s="374">
        <f>IF($A$31,('2-2　電力使用量入力シート'!$E$33),('2-2　電力使用量入力シート'!$I$13))</f>
        <v>0</v>
      </c>
      <c r="J50" s="374">
        <f>IF($A$31,('2-2　電力使用量入力シート'!$E$34),('2-2　電力使用量入力シート'!$J$13))</f>
        <v>0</v>
      </c>
      <c r="K50" s="374">
        <f>IF($A$31,('2-2　電力使用量入力シート'!$E$35),('2-2　電力使用量入力シート'!$K$13))</f>
        <v>0</v>
      </c>
      <c r="L50" s="374">
        <f>IF($A$31,('2-2　電力使用量入力シート'!$E$36),('2-2　電力使用量入力シート'!$L$13))</f>
        <v>0</v>
      </c>
      <c r="M50" s="374">
        <f>IF($A$31,('2-2　電力使用量入力シート'!$E$37),('2-2　電力使用量入力シート'!$M$13))</f>
        <v>0</v>
      </c>
      <c r="N50" s="374">
        <f>IF($A$31,('2-2　電力使用量入力シート'!$E$38),('2-2　電力使用量入力シート'!$N$13))</f>
        <v>0</v>
      </c>
      <c r="O50" s="374">
        <f>IF($A$31,('2-2　電力使用量入力シート'!$E$39),('2-2　電力使用量入力シート'!$O$13))</f>
        <v>0</v>
      </c>
      <c r="P50" s="374">
        <f>IF($A$31,('2-2　電力使用量入力シート'!$E$40),('2-2　電力使用量入力シート'!$P$13))</f>
        <v>0</v>
      </c>
      <c r="Q50" s="374">
        <f>IF($A$31,('2-2　電力使用量入力シート'!$E$41),('2-2　電力使用量入力シート'!$Q$13))</f>
        <v>0</v>
      </c>
      <c r="R50" s="374">
        <f>IF($A$31,('2-2　電力使用量入力シート'!$E$42),('2-2　電力使用量入力シート'!$R$13))</f>
        <v>0</v>
      </c>
      <c r="S50" s="374">
        <f>IF($A$31,('2-2　電力使用量入力シート'!$E$43),('2-2　電力使用量入力シート'!$S$13))</f>
        <v>0</v>
      </c>
      <c r="T50" s="374">
        <f>IF($A$31,('2-2　電力使用量入力シート'!$E$44),('2-2　電力使用量入力シート'!$T$13))</f>
        <v>0</v>
      </c>
      <c r="U50" s="374">
        <f>IF($A$31,('2-2　電力使用量入力シート'!$E$45),('2-2　電力使用量入力シート'!$U$13))</f>
        <v>0</v>
      </c>
      <c r="V50" s="374">
        <f>IF($A$31,('2-2　電力使用量入力シート'!$E$46),('2-2　電力使用量入力シート'!$V$13))</f>
        <v>0</v>
      </c>
      <c r="W50" s="374">
        <f>IF($A$31,('2-2　電力使用量入力シート'!$E$47),('2-2　電力使用量入力シート'!$W$13))</f>
        <v>0</v>
      </c>
      <c r="X50" s="374">
        <f>IF($A$31,('2-2　電力使用量入力シート'!$E$48),('2-2　電力使用量入力シート'!$X$13))</f>
        <v>0</v>
      </c>
      <c r="Y50" s="374">
        <f>IF($A$31,('2-2　電力使用量入力シート'!$E$49),('2-2　電力使用量入力シート'!$Y$13))</f>
        <v>0</v>
      </c>
      <c r="Z50" s="374">
        <f>IF($A$31,('2-2　電力使用量入力シート'!$E$50),('2-2　電力使用量入力シート'!$Z$13))</f>
        <v>0</v>
      </c>
      <c r="AA50" s="374">
        <f>IF($A$31,('2-2　電力使用量入力シート'!$E$51),('2-2　電力使用量入力シート'!$AA$13))</f>
        <v>0</v>
      </c>
      <c r="AB50" s="374">
        <f>IF($A$31,('2-2　電力使用量入力シート'!$E$52),('2-2　電力使用量入力シート'!$AB$13))</f>
        <v>0</v>
      </c>
      <c r="AC50" s="374">
        <f>IF($A$31,('2-2　電力使用量入力シート'!$E$53),('2-2　電力使用量入力シート'!$AC$13))</f>
        <v>0</v>
      </c>
      <c r="AD50" s="374">
        <f>IF($A$31,('2-2　電力使用量入力シート'!$E$54),('2-2　電力使用量入力シート'!$AD$13))</f>
        <v>0</v>
      </c>
      <c r="AE50" s="374">
        <f>IF($A$31,('2-2　電力使用量入力シート'!$E$55),('2-2　電力使用量入力シート'!$AE$13))</f>
        <v>0</v>
      </c>
      <c r="AF50" s="374">
        <f>IF($A$31,('2-2　電力使用量入力シート'!$E$56),('2-2　電力使用量入力シート'!$AF$13))</f>
        <v>0</v>
      </c>
      <c r="AG50" s="374">
        <f>IF($A$31,('2-2　電力使用量入力シート'!$E$57),('2-2　電力使用量入力シート'!$AG$13))</f>
        <v>0</v>
      </c>
      <c r="AH50" s="374">
        <f>IF($A$31,('2-2　電力使用量入力シート'!$E$58),('2-2　電力使用量入力シート'!$AH$13))</f>
        <v>0</v>
      </c>
      <c r="AI50" s="374">
        <f>IF($A$31,('2-2　電力使用量入力シート'!$E$59),('2-2　電力使用量入力シート'!$AI$13))</f>
        <v>0</v>
      </c>
      <c r="AJ50" s="374">
        <f>IF($A$31,('2-2　電力使用量入力シート'!$E$60),('2-2　電力使用量入力シート'!$AJ$13))</f>
        <v>0</v>
      </c>
      <c r="AK50" s="374">
        <f>IF($A$31,('2-2　電力使用量入力シート'!$E$61),('2-2　電力使用量入力シート'!$AK$13))</f>
        <v>0</v>
      </c>
      <c r="AL50" s="374">
        <f>IF($A$31,('2-2　電力使用量入力シート'!$E$62),('2-2　電力使用量入力シート'!$AL$13))</f>
        <v>0</v>
      </c>
      <c r="AM50" s="374">
        <f>IF($A$31,('2-2　電力使用量入力シート'!$E$63),('2-2　電力使用量入力シート'!$AM$13))</f>
        <v>0</v>
      </c>
      <c r="AN50" s="374">
        <f>IF($A$31,('2-2　電力使用量入力シート'!$E$64),('2-2　電力使用量入力シート'!$AN$13))</f>
        <v>0</v>
      </c>
      <c r="AO50" s="374">
        <f>IF($A$31,('2-2　電力使用量入力シート'!$E$65),('2-2　電力使用量入力シート'!$AO$13))</f>
        <v>0</v>
      </c>
      <c r="AP50" s="374">
        <f>IF($A$31,('2-2　電力使用量入力シート'!$E$66),('2-2　電力使用量入力シート'!$AP$13))</f>
        <v>0</v>
      </c>
      <c r="AQ50" s="374">
        <f>IF($A$31,('2-2　電力使用量入力シート'!$E$67),('2-2　電力使用量入力シート'!$AQ$13))</f>
        <v>0</v>
      </c>
      <c r="AR50" s="374">
        <f>IF($A$31,('2-2　電力使用量入力シート'!$E$68),('2-2　電力使用量入力シート'!$AR$13))</f>
        <v>0</v>
      </c>
      <c r="AS50" s="374">
        <f>IF($A$31,('2-2　電力使用量入力シート'!$E$69),('2-2　電力使用量入力シート'!$AS$13))</f>
        <v>0</v>
      </c>
      <c r="AT50" s="374">
        <f>IF($A$31,('2-2　電力使用量入力シート'!$E$70),('2-2　電力使用量入力シート'!$AT$13))</f>
        <v>0</v>
      </c>
      <c r="AU50" s="374">
        <f>IF($A$31,('2-2　電力使用量入力シート'!$E$71),('2-2　電力使用量入力シート'!$AU$13))</f>
        <v>0</v>
      </c>
      <c r="AV50" s="374">
        <f>IF($A$31,('2-2　電力使用量入力シート'!$E$72),('2-2　電力使用量入力シート'!$AV$13))</f>
        <v>0</v>
      </c>
      <c r="AW50" s="374">
        <f>IF($A$31,('2-2　電力使用量入力シート'!$E$73),('2-2　電力使用量入力シート'!$AW$13))</f>
        <v>0</v>
      </c>
      <c r="AX50" s="374">
        <f>IF($A$31,('2-2　電力使用量入力シート'!$E$74),('2-2　電力使用量入力シート'!$AX$13))</f>
        <v>0</v>
      </c>
      <c r="AY50" s="375">
        <f>IF($A$31,('2-2　電力使用量入力シート'!$E$75),('2-2　電力使用量入力シート'!$AY$13))</f>
        <v>0</v>
      </c>
      <c r="AZ50" s="314"/>
    </row>
    <row r="51" spans="1:52" s="315" customFormat="1" ht="16.5" customHeight="1" x14ac:dyDescent="0.4">
      <c r="A51" s="554"/>
      <c r="B51" s="556" t="s">
        <v>407</v>
      </c>
      <c r="C51" s="557"/>
      <c r="D51" s="368" t="str">
        <f t="shared" ref="D51:AY51" si="23">IF(D$49="","0",(2*D50/$C$48/$X$118)^2*0.5)</f>
        <v>0</v>
      </c>
      <c r="E51" s="369" t="str">
        <f t="shared" si="23"/>
        <v>0</v>
      </c>
      <c r="F51" s="369" t="str">
        <f t="shared" si="23"/>
        <v>0</v>
      </c>
      <c r="G51" s="369" t="str">
        <f t="shared" si="23"/>
        <v>0</v>
      </c>
      <c r="H51" s="369" t="str">
        <f t="shared" si="23"/>
        <v>0</v>
      </c>
      <c r="I51" s="369" t="str">
        <f t="shared" si="23"/>
        <v>0</v>
      </c>
      <c r="J51" s="369" t="str">
        <f t="shared" si="23"/>
        <v>0</v>
      </c>
      <c r="K51" s="369" t="str">
        <f t="shared" si="23"/>
        <v>0</v>
      </c>
      <c r="L51" s="369" t="str">
        <f t="shared" si="23"/>
        <v>0</v>
      </c>
      <c r="M51" s="369" t="str">
        <f t="shared" si="23"/>
        <v>0</v>
      </c>
      <c r="N51" s="369" t="str">
        <f t="shared" si="23"/>
        <v>0</v>
      </c>
      <c r="O51" s="369" t="str">
        <f t="shared" si="23"/>
        <v>0</v>
      </c>
      <c r="P51" s="369" t="str">
        <f t="shared" si="23"/>
        <v>0</v>
      </c>
      <c r="Q51" s="369" t="str">
        <f t="shared" si="23"/>
        <v>0</v>
      </c>
      <c r="R51" s="369" t="str">
        <f t="shared" si="23"/>
        <v>0</v>
      </c>
      <c r="S51" s="369" t="str">
        <f t="shared" si="23"/>
        <v>0</v>
      </c>
      <c r="T51" s="369" t="str">
        <f t="shared" si="23"/>
        <v>0</v>
      </c>
      <c r="U51" s="369" t="str">
        <f t="shared" si="23"/>
        <v>0</v>
      </c>
      <c r="V51" s="369" t="str">
        <f t="shared" si="23"/>
        <v>0</v>
      </c>
      <c r="W51" s="369" t="str">
        <f t="shared" si="23"/>
        <v>0</v>
      </c>
      <c r="X51" s="369" t="str">
        <f t="shared" si="23"/>
        <v>0</v>
      </c>
      <c r="Y51" s="369" t="str">
        <f t="shared" si="23"/>
        <v>0</v>
      </c>
      <c r="Z51" s="369" t="str">
        <f t="shared" si="23"/>
        <v>0</v>
      </c>
      <c r="AA51" s="369" t="str">
        <f t="shared" si="23"/>
        <v>0</v>
      </c>
      <c r="AB51" s="369" t="str">
        <f t="shared" si="23"/>
        <v>0</v>
      </c>
      <c r="AC51" s="369" t="str">
        <f t="shared" si="23"/>
        <v>0</v>
      </c>
      <c r="AD51" s="369" t="str">
        <f t="shared" si="23"/>
        <v>0</v>
      </c>
      <c r="AE51" s="369" t="str">
        <f t="shared" si="23"/>
        <v>0</v>
      </c>
      <c r="AF51" s="369" t="str">
        <f t="shared" si="23"/>
        <v>0</v>
      </c>
      <c r="AG51" s="369" t="str">
        <f t="shared" si="23"/>
        <v>0</v>
      </c>
      <c r="AH51" s="369" t="str">
        <f t="shared" si="23"/>
        <v>0</v>
      </c>
      <c r="AI51" s="369" t="str">
        <f t="shared" si="23"/>
        <v>0</v>
      </c>
      <c r="AJ51" s="369" t="str">
        <f t="shared" si="23"/>
        <v>0</v>
      </c>
      <c r="AK51" s="369" t="str">
        <f t="shared" si="23"/>
        <v>0</v>
      </c>
      <c r="AL51" s="369" t="str">
        <f t="shared" si="23"/>
        <v>0</v>
      </c>
      <c r="AM51" s="369" t="str">
        <f t="shared" si="23"/>
        <v>0</v>
      </c>
      <c r="AN51" s="369" t="str">
        <f t="shared" si="23"/>
        <v>0</v>
      </c>
      <c r="AO51" s="369" t="str">
        <f t="shared" si="23"/>
        <v>0</v>
      </c>
      <c r="AP51" s="369" t="str">
        <f t="shared" si="23"/>
        <v>0</v>
      </c>
      <c r="AQ51" s="369" t="str">
        <f t="shared" si="23"/>
        <v>0</v>
      </c>
      <c r="AR51" s="369" t="str">
        <f t="shared" si="23"/>
        <v>0</v>
      </c>
      <c r="AS51" s="369" t="str">
        <f t="shared" si="23"/>
        <v>0</v>
      </c>
      <c r="AT51" s="369" t="str">
        <f t="shared" si="23"/>
        <v>0</v>
      </c>
      <c r="AU51" s="369" t="str">
        <f t="shared" si="23"/>
        <v>0</v>
      </c>
      <c r="AV51" s="369" t="str">
        <f t="shared" si="23"/>
        <v>0</v>
      </c>
      <c r="AW51" s="369" t="str">
        <f t="shared" si="23"/>
        <v>0</v>
      </c>
      <c r="AX51" s="369" t="str">
        <f t="shared" si="23"/>
        <v>0</v>
      </c>
      <c r="AY51" s="369" t="str">
        <f t="shared" si="23"/>
        <v>0</v>
      </c>
      <c r="AZ51" s="314"/>
    </row>
    <row r="52" spans="1:52" s="315" customFormat="1" ht="16.5" customHeight="1" thickBot="1" x14ac:dyDescent="0.45">
      <c r="A52" s="555"/>
      <c r="B52" s="558" t="s">
        <v>408</v>
      </c>
      <c r="C52" s="559"/>
      <c r="D52" s="370" t="e">
        <f t="shared" ref="D52:AY52" si="24">IF(D$49="△","0",(2*D50/$C$48/$X$118)^2*0.5)</f>
        <v>#DIV/0!</v>
      </c>
      <c r="E52" s="371" t="e">
        <f t="shared" si="24"/>
        <v>#DIV/0!</v>
      </c>
      <c r="F52" s="371" t="e">
        <f t="shared" si="24"/>
        <v>#DIV/0!</v>
      </c>
      <c r="G52" s="371" t="e">
        <f t="shared" si="24"/>
        <v>#DIV/0!</v>
      </c>
      <c r="H52" s="371" t="e">
        <f t="shared" si="24"/>
        <v>#DIV/0!</v>
      </c>
      <c r="I52" s="371" t="e">
        <f t="shared" si="24"/>
        <v>#DIV/0!</v>
      </c>
      <c r="J52" s="371" t="e">
        <f t="shared" si="24"/>
        <v>#DIV/0!</v>
      </c>
      <c r="K52" s="371" t="e">
        <f t="shared" si="24"/>
        <v>#DIV/0!</v>
      </c>
      <c r="L52" s="371" t="e">
        <f t="shared" si="24"/>
        <v>#DIV/0!</v>
      </c>
      <c r="M52" s="371" t="e">
        <f t="shared" si="24"/>
        <v>#DIV/0!</v>
      </c>
      <c r="N52" s="371" t="e">
        <f t="shared" si="24"/>
        <v>#DIV/0!</v>
      </c>
      <c r="O52" s="371" t="e">
        <f t="shared" si="24"/>
        <v>#DIV/0!</v>
      </c>
      <c r="P52" s="371" t="e">
        <f t="shared" si="24"/>
        <v>#DIV/0!</v>
      </c>
      <c r="Q52" s="371" t="e">
        <f t="shared" si="24"/>
        <v>#DIV/0!</v>
      </c>
      <c r="R52" s="371" t="e">
        <f t="shared" si="24"/>
        <v>#DIV/0!</v>
      </c>
      <c r="S52" s="371" t="e">
        <f t="shared" si="24"/>
        <v>#DIV/0!</v>
      </c>
      <c r="T52" s="371" t="e">
        <f t="shared" si="24"/>
        <v>#DIV/0!</v>
      </c>
      <c r="U52" s="371" t="e">
        <f t="shared" si="24"/>
        <v>#DIV/0!</v>
      </c>
      <c r="V52" s="371" t="e">
        <f t="shared" si="24"/>
        <v>#DIV/0!</v>
      </c>
      <c r="W52" s="371" t="e">
        <f t="shared" si="24"/>
        <v>#DIV/0!</v>
      </c>
      <c r="X52" s="371" t="e">
        <f t="shared" si="24"/>
        <v>#DIV/0!</v>
      </c>
      <c r="Y52" s="371" t="e">
        <f t="shared" si="24"/>
        <v>#DIV/0!</v>
      </c>
      <c r="Z52" s="371" t="e">
        <f t="shared" si="24"/>
        <v>#DIV/0!</v>
      </c>
      <c r="AA52" s="371" t="e">
        <f t="shared" si="24"/>
        <v>#DIV/0!</v>
      </c>
      <c r="AB52" s="371" t="e">
        <f t="shared" si="24"/>
        <v>#DIV/0!</v>
      </c>
      <c r="AC52" s="371" t="e">
        <f t="shared" si="24"/>
        <v>#DIV/0!</v>
      </c>
      <c r="AD52" s="371" t="e">
        <f t="shared" si="24"/>
        <v>#DIV/0!</v>
      </c>
      <c r="AE52" s="371" t="e">
        <f t="shared" si="24"/>
        <v>#DIV/0!</v>
      </c>
      <c r="AF52" s="371" t="e">
        <f t="shared" si="24"/>
        <v>#DIV/0!</v>
      </c>
      <c r="AG52" s="371" t="e">
        <f t="shared" si="24"/>
        <v>#DIV/0!</v>
      </c>
      <c r="AH52" s="371" t="e">
        <f t="shared" si="24"/>
        <v>#DIV/0!</v>
      </c>
      <c r="AI52" s="371" t="e">
        <f t="shared" si="24"/>
        <v>#DIV/0!</v>
      </c>
      <c r="AJ52" s="371" t="e">
        <f t="shared" si="24"/>
        <v>#DIV/0!</v>
      </c>
      <c r="AK52" s="371" t="e">
        <f t="shared" si="24"/>
        <v>#DIV/0!</v>
      </c>
      <c r="AL52" s="371" t="e">
        <f t="shared" si="24"/>
        <v>#DIV/0!</v>
      </c>
      <c r="AM52" s="371" t="e">
        <f t="shared" si="24"/>
        <v>#DIV/0!</v>
      </c>
      <c r="AN52" s="371" t="e">
        <f t="shared" si="24"/>
        <v>#DIV/0!</v>
      </c>
      <c r="AO52" s="371" t="e">
        <f t="shared" si="24"/>
        <v>#DIV/0!</v>
      </c>
      <c r="AP52" s="371" t="e">
        <f t="shared" si="24"/>
        <v>#DIV/0!</v>
      </c>
      <c r="AQ52" s="371" t="e">
        <f t="shared" si="24"/>
        <v>#DIV/0!</v>
      </c>
      <c r="AR52" s="371" t="e">
        <f t="shared" si="24"/>
        <v>#DIV/0!</v>
      </c>
      <c r="AS52" s="371" t="e">
        <f t="shared" si="24"/>
        <v>#DIV/0!</v>
      </c>
      <c r="AT52" s="371" t="e">
        <f t="shared" si="24"/>
        <v>#DIV/0!</v>
      </c>
      <c r="AU52" s="371" t="e">
        <f t="shared" si="24"/>
        <v>#DIV/0!</v>
      </c>
      <c r="AV52" s="371" t="e">
        <f t="shared" si="24"/>
        <v>#DIV/0!</v>
      </c>
      <c r="AW52" s="371" t="e">
        <f t="shared" si="24"/>
        <v>#DIV/0!</v>
      </c>
      <c r="AX52" s="371" t="e">
        <f t="shared" si="24"/>
        <v>#DIV/0!</v>
      </c>
      <c r="AY52" s="371" t="e">
        <f t="shared" si="24"/>
        <v>#DIV/0!</v>
      </c>
      <c r="AZ52" s="314"/>
    </row>
    <row r="53" spans="1:52" s="311" customFormat="1" ht="16.5" customHeight="1" x14ac:dyDescent="0.4">
      <c r="A53" s="553" t="s">
        <v>341</v>
      </c>
      <c r="B53" s="307" t="s">
        <v>132</v>
      </c>
      <c r="C53" s="308" t="s">
        <v>133</v>
      </c>
      <c r="D53" s="309">
        <v>0</v>
      </c>
      <c r="E53" s="309">
        <v>0.5</v>
      </c>
      <c r="F53" s="309">
        <v>1</v>
      </c>
      <c r="G53" s="309">
        <v>1.5</v>
      </c>
      <c r="H53" s="309">
        <v>2</v>
      </c>
      <c r="I53" s="309">
        <v>2.5</v>
      </c>
      <c r="J53" s="309">
        <v>3</v>
      </c>
      <c r="K53" s="309">
        <v>3.5</v>
      </c>
      <c r="L53" s="309">
        <v>4</v>
      </c>
      <c r="M53" s="309">
        <v>4.5</v>
      </c>
      <c r="N53" s="309">
        <v>5</v>
      </c>
      <c r="O53" s="309">
        <v>5.5</v>
      </c>
      <c r="P53" s="309">
        <v>6</v>
      </c>
      <c r="Q53" s="309">
        <v>6.5</v>
      </c>
      <c r="R53" s="309">
        <v>7</v>
      </c>
      <c r="S53" s="309">
        <v>7.5</v>
      </c>
      <c r="T53" s="309">
        <v>8</v>
      </c>
      <c r="U53" s="309">
        <v>8.5</v>
      </c>
      <c r="V53" s="309">
        <v>9</v>
      </c>
      <c r="W53" s="309">
        <v>9.5</v>
      </c>
      <c r="X53" s="309">
        <v>10</v>
      </c>
      <c r="Y53" s="309">
        <v>10.5</v>
      </c>
      <c r="Z53" s="309">
        <v>11</v>
      </c>
      <c r="AA53" s="309">
        <v>11.5</v>
      </c>
      <c r="AB53" s="309">
        <v>12</v>
      </c>
      <c r="AC53" s="309">
        <v>12.5</v>
      </c>
      <c r="AD53" s="309">
        <v>13</v>
      </c>
      <c r="AE53" s="309">
        <v>13.5</v>
      </c>
      <c r="AF53" s="309">
        <v>14</v>
      </c>
      <c r="AG53" s="309">
        <v>14.5</v>
      </c>
      <c r="AH53" s="309">
        <v>15</v>
      </c>
      <c r="AI53" s="309">
        <v>15.5</v>
      </c>
      <c r="AJ53" s="309">
        <v>16</v>
      </c>
      <c r="AK53" s="309">
        <v>16.5</v>
      </c>
      <c r="AL53" s="309">
        <v>17</v>
      </c>
      <c r="AM53" s="309">
        <v>17.5</v>
      </c>
      <c r="AN53" s="309">
        <v>18</v>
      </c>
      <c r="AO53" s="309">
        <v>18.5</v>
      </c>
      <c r="AP53" s="309">
        <v>19</v>
      </c>
      <c r="AQ53" s="309">
        <v>19.5</v>
      </c>
      <c r="AR53" s="309">
        <v>20</v>
      </c>
      <c r="AS53" s="309">
        <v>20.5</v>
      </c>
      <c r="AT53" s="309">
        <v>21</v>
      </c>
      <c r="AU53" s="309">
        <v>21.5</v>
      </c>
      <c r="AV53" s="309">
        <v>22</v>
      </c>
      <c r="AW53" s="309">
        <v>22.5</v>
      </c>
      <c r="AX53" s="309">
        <v>23</v>
      </c>
      <c r="AY53" s="310">
        <v>23.5</v>
      </c>
      <c r="AZ53" s="318"/>
    </row>
    <row r="54" spans="1:52" s="315" customFormat="1" ht="16.5" customHeight="1" thickBot="1" x14ac:dyDescent="0.45">
      <c r="A54" s="554"/>
      <c r="B54" s="312">
        <f>$C$13</f>
        <v>0</v>
      </c>
      <c r="C54" s="313">
        <f>$D$13</f>
        <v>0</v>
      </c>
      <c r="D54" s="362" t="str">
        <f t="shared" ref="D54:AY54" si="25">IF(D53&lt;$C$54,"△",IF(D53&gt;$B$54-0.5,"△",""))</f>
        <v>△</v>
      </c>
      <c r="E54" s="362" t="str">
        <f t="shared" si="25"/>
        <v>△</v>
      </c>
      <c r="F54" s="362" t="str">
        <f t="shared" si="25"/>
        <v>△</v>
      </c>
      <c r="G54" s="362" t="str">
        <f t="shared" si="25"/>
        <v>△</v>
      </c>
      <c r="H54" s="362" t="str">
        <f t="shared" si="25"/>
        <v>△</v>
      </c>
      <c r="I54" s="362" t="str">
        <f t="shared" si="25"/>
        <v>△</v>
      </c>
      <c r="J54" s="362" t="str">
        <f t="shared" si="25"/>
        <v>△</v>
      </c>
      <c r="K54" s="362" t="str">
        <f t="shared" si="25"/>
        <v>△</v>
      </c>
      <c r="L54" s="362" t="str">
        <f t="shared" si="25"/>
        <v>△</v>
      </c>
      <c r="M54" s="362" t="str">
        <f t="shared" si="25"/>
        <v>△</v>
      </c>
      <c r="N54" s="362" t="str">
        <f t="shared" si="25"/>
        <v>△</v>
      </c>
      <c r="O54" s="362" t="str">
        <f t="shared" si="25"/>
        <v>△</v>
      </c>
      <c r="P54" s="362" t="str">
        <f t="shared" si="25"/>
        <v>△</v>
      </c>
      <c r="Q54" s="362" t="str">
        <f t="shared" si="25"/>
        <v>△</v>
      </c>
      <c r="R54" s="362" t="str">
        <f t="shared" si="25"/>
        <v>△</v>
      </c>
      <c r="S54" s="362" t="str">
        <f t="shared" si="25"/>
        <v>△</v>
      </c>
      <c r="T54" s="362" t="str">
        <f t="shared" si="25"/>
        <v>△</v>
      </c>
      <c r="U54" s="362" t="str">
        <f t="shared" si="25"/>
        <v>△</v>
      </c>
      <c r="V54" s="362" t="str">
        <f t="shared" si="25"/>
        <v>△</v>
      </c>
      <c r="W54" s="362" t="str">
        <f t="shared" si="25"/>
        <v>△</v>
      </c>
      <c r="X54" s="362" t="str">
        <f t="shared" si="25"/>
        <v>△</v>
      </c>
      <c r="Y54" s="362" t="str">
        <f t="shared" si="25"/>
        <v>△</v>
      </c>
      <c r="Z54" s="362" t="str">
        <f t="shared" si="25"/>
        <v>△</v>
      </c>
      <c r="AA54" s="362" t="str">
        <f t="shared" si="25"/>
        <v>△</v>
      </c>
      <c r="AB54" s="362" t="str">
        <f t="shared" si="25"/>
        <v>△</v>
      </c>
      <c r="AC54" s="362" t="str">
        <f t="shared" si="25"/>
        <v>△</v>
      </c>
      <c r="AD54" s="362" t="str">
        <f t="shared" si="25"/>
        <v>△</v>
      </c>
      <c r="AE54" s="362" t="str">
        <f t="shared" si="25"/>
        <v>△</v>
      </c>
      <c r="AF54" s="362" t="str">
        <f t="shared" si="25"/>
        <v>△</v>
      </c>
      <c r="AG54" s="362" t="str">
        <f t="shared" si="25"/>
        <v>△</v>
      </c>
      <c r="AH54" s="362" t="str">
        <f t="shared" si="25"/>
        <v>△</v>
      </c>
      <c r="AI54" s="362" t="str">
        <f t="shared" si="25"/>
        <v>△</v>
      </c>
      <c r="AJ54" s="362" t="str">
        <f t="shared" si="25"/>
        <v>△</v>
      </c>
      <c r="AK54" s="362" t="str">
        <f t="shared" si="25"/>
        <v>△</v>
      </c>
      <c r="AL54" s="362" t="str">
        <f t="shared" si="25"/>
        <v>△</v>
      </c>
      <c r="AM54" s="362" t="str">
        <f t="shared" si="25"/>
        <v>△</v>
      </c>
      <c r="AN54" s="362" t="str">
        <f t="shared" si="25"/>
        <v>△</v>
      </c>
      <c r="AO54" s="362" t="str">
        <f t="shared" si="25"/>
        <v>△</v>
      </c>
      <c r="AP54" s="362" t="str">
        <f t="shared" si="25"/>
        <v>△</v>
      </c>
      <c r="AQ54" s="362" t="str">
        <f t="shared" si="25"/>
        <v>△</v>
      </c>
      <c r="AR54" s="362" t="str">
        <f t="shared" si="25"/>
        <v>△</v>
      </c>
      <c r="AS54" s="362" t="str">
        <f t="shared" si="25"/>
        <v>△</v>
      </c>
      <c r="AT54" s="362" t="str">
        <f t="shared" si="25"/>
        <v>△</v>
      </c>
      <c r="AU54" s="362" t="str">
        <f t="shared" si="25"/>
        <v>△</v>
      </c>
      <c r="AV54" s="362" t="str">
        <f t="shared" si="25"/>
        <v>△</v>
      </c>
      <c r="AW54" s="362" t="str">
        <f t="shared" si="25"/>
        <v>△</v>
      </c>
      <c r="AX54" s="362" t="str">
        <f t="shared" si="25"/>
        <v>△</v>
      </c>
      <c r="AY54" s="363" t="str">
        <f t="shared" si="25"/>
        <v>△</v>
      </c>
      <c r="AZ54" s="314"/>
    </row>
    <row r="55" spans="1:52" s="315" customFormat="1" ht="16.5" customHeight="1" thickBot="1" x14ac:dyDescent="0.45">
      <c r="A55" s="554"/>
      <c r="B55" s="316" t="s">
        <v>388</v>
      </c>
      <c r="C55" s="317">
        <f>$R$6</f>
        <v>0</v>
      </c>
      <c r="D55" s="362" t="str">
        <f t="shared" ref="D55:AY55" si="26">IF(AND(D53&gt;=$B$54,D53&lt;=$C$54-0.5),"△","")</f>
        <v/>
      </c>
      <c r="E55" s="362" t="str">
        <f t="shared" si="26"/>
        <v/>
      </c>
      <c r="F55" s="362" t="str">
        <f t="shared" si="26"/>
        <v/>
      </c>
      <c r="G55" s="362" t="str">
        <f t="shared" si="26"/>
        <v/>
      </c>
      <c r="H55" s="362" t="str">
        <f t="shared" si="26"/>
        <v/>
      </c>
      <c r="I55" s="362" t="str">
        <f t="shared" si="26"/>
        <v/>
      </c>
      <c r="J55" s="362" t="str">
        <f t="shared" si="26"/>
        <v/>
      </c>
      <c r="K55" s="362" t="str">
        <f t="shared" si="26"/>
        <v/>
      </c>
      <c r="L55" s="362" t="str">
        <f t="shared" si="26"/>
        <v/>
      </c>
      <c r="M55" s="362" t="str">
        <f t="shared" si="26"/>
        <v/>
      </c>
      <c r="N55" s="362" t="str">
        <f t="shared" si="26"/>
        <v/>
      </c>
      <c r="O55" s="362" t="str">
        <f t="shared" si="26"/>
        <v/>
      </c>
      <c r="P55" s="362" t="str">
        <f t="shared" si="26"/>
        <v/>
      </c>
      <c r="Q55" s="362" t="str">
        <f t="shared" si="26"/>
        <v/>
      </c>
      <c r="R55" s="362" t="str">
        <f t="shared" si="26"/>
        <v/>
      </c>
      <c r="S55" s="362" t="str">
        <f t="shared" si="26"/>
        <v/>
      </c>
      <c r="T55" s="362" t="str">
        <f t="shared" si="26"/>
        <v/>
      </c>
      <c r="U55" s="362" t="str">
        <f t="shared" si="26"/>
        <v/>
      </c>
      <c r="V55" s="362" t="str">
        <f t="shared" si="26"/>
        <v/>
      </c>
      <c r="W55" s="362" t="str">
        <f t="shared" si="26"/>
        <v/>
      </c>
      <c r="X55" s="362" t="str">
        <f t="shared" si="26"/>
        <v/>
      </c>
      <c r="Y55" s="362" t="str">
        <f t="shared" si="26"/>
        <v/>
      </c>
      <c r="Z55" s="362" t="str">
        <f t="shared" si="26"/>
        <v/>
      </c>
      <c r="AA55" s="362" t="str">
        <f t="shared" si="26"/>
        <v/>
      </c>
      <c r="AB55" s="362" t="str">
        <f t="shared" si="26"/>
        <v/>
      </c>
      <c r="AC55" s="362" t="str">
        <f t="shared" si="26"/>
        <v/>
      </c>
      <c r="AD55" s="362" t="str">
        <f t="shared" si="26"/>
        <v/>
      </c>
      <c r="AE55" s="362" t="str">
        <f t="shared" si="26"/>
        <v/>
      </c>
      <c r="AF55" s="362" t="str">
        <f t="shared" si="26"/>
        <v/>
      </c>
      <c r="AG55" s="362" t="str">
        <f t="shared" si="26"/>
        <v/>
      </c>
      <c r="AH55" s="362" t="str">
        <f t="shared" si="26"/>
        <v/>
      </c>
      <c r="AI55" s="362" t="str">
        <f t="shared" si="26"/>
        <v/>
      </c>
      <c r="AJ55" s="362" t="str">
        <f t="shared" si="26"/>
        <v/>
      </c>
      <c r="AK55" s="362" t="str">
        <f t="shared" si="26"/>
        <v/>
      </c>
      <c r="AL55" s="362" t="str">
        <f t="shared" si="26"/>
        <v/>
      </c>
      <c r="AM55" s="362" t="str">
        <f t="shared" si="26"/>
        <v/>
      </c>
      <c r="AN55" s="362" t="str">
        <f t="shared" si="26"/>
        <v/>
      </c>
      <c r="AO55" s="362" t="str">
        <f t="shared" si="26"/>
        <v/>
      </c>
      <c r="AP55" s="362" t="str">
        <f t="shared" si="26"/>
        <v/>
      </c>
      <c r="AQ55" s="362" t="str">
        <f t="shared" si="26"/>
        <v/>
      </c>
      <c r="AR55" s="362" t="str">
        <f t="shared" si="26"/>
        <v/>
      </c>
      <c r="AS55" s="362" t="str">
        <f t="shared" si="26"/>
        <v/>
      </c>
      <c r="AT55" s="362" t="str">
        <f t="shared" si="26"/>
        <v/>
      </c>
      <c r="AU55" s="362" t="str">
        <f t="shared" si="26"/>
        <v/>
      </c>
      <c r="AV55" s="362" t="str">
        <f t="shared" si="26"/>
        <v/>
      </c>
      <c r="AW55" s="362" t="str">
        <f t="shared" si="26"/>
        <v/>
      </c>
      <c r="AX55" s="362" t="str">
        <f t="shared" si="26"/>
        <v/>
      </c>
      <c r="AY55" s="363" t="str">
        <f t="shared" si="26"/>
        <v/>
      </c>
      <c r="AZ55" s="314"/>
    </row>
    <row r="56" spans="1:52" s="315" customFormat="1" ht="16.5" customHeight="1" x14ac:dyDescent="0.4">
      <c r="A56" s="554"/>
      <c r="B56" s="560" t="s">
        <v>439</v>
      </c>
      <c r="C56" s="561"/>
      <c r="D56" s="364" t="str">
        <f t="shared" ref="D56:AY56" si="27">IF($B$54&gt;$C$54,D54,D55)</f>
        <v/>
      </c>
      <c r="E56" s="362" t="str">
        <f t="shared" si="27"/>
        <v/>
      </c>
      <c r="F56" s="362" t="str">
        <f t="shared" si="27"/>
        <v/>
      </c>
      <c r="G56" s="362" t="str">
        <f t="shared" si="27"/>
        <v/>
      </c>
      <c r="H56" s="362" t="str">
        <f t="shared" si="27"/>
        <v/>
      </c>
      <c r="I56" s="362" t="str">
        <f t="shared" si="27"/>
        <v/>
      </c>
      <c r="J56" s="362" t="str">
        <f t="shared" si="27"/>
        <v/>
      </c>
      <c r="K56" s="362" t="str">
        <f t="shared" si="27"/>
        <v/>
      </c>
      <c r="L56" s="362" t="str">
        <f t="shared" si="27"/>
        <v/>
      </c>
      <c r="M56" s="362" t="str">
        <f t="shared" si="27"/>
        <v/>
      </c>
      <c r="N56" s="362" t="str">
        <f t="shared" si="27"/>
        <v/>
      </c>
      <c r="O56" s="362" t="str">
        <f t="shared" si="27"/>
        <v/>
      </c>
      <c r="P56" s="362" t="str">
        <f t="shared" si="27"/>
        <v/>
      </c>
      <c r="Q56" s="362" t="str">
        <f t="shared" si="27"/>
        <v/>
      </c>
      <c r="R56" s="362" t="str">
        <f t="shared" si="27"/>
        <v/>
      </c>
      <c r="S56" s="362" t="str">
        <f t="shared" si="27"/>
        <v/>
      </c>
      <c r="T56" s="362" t="str">
        <f t="shared" si="27"/>
        <v/>
      </c>
      <c r="U56" s="362" t="str">
        <f t="shared" si="27"/>
        <v/>
      </c>
      <c r="V56" s="362" t="str">
        <f t="shared" si="27"/>
        <v/>
      </c>
      <c r="W56" s="362" t="str">
        <f t="shared" si="27"/>
        <v/>
      </c>
      <c r="X56" s="362" t="str">
        <f t="shared" si="27"/>
        <v/>
      </c>
      <c r="Y56" s="362" t="str">
        <f t="shared" si="27"/>
        <v/>
      </c>
      <c r="Z56" s="362" t="str">
        <f t="shared" si="27"/>
        <v/>
      </c>
      <c r="AA56" s="362" t="str">
        <f t="shared" si="27"/>
        <v/>
      </c>
      <c r="AB56" s="362" t="str">
        <f t="shared" si="27"/>
        <v/>
      </c>
      <c r="AC56" s="362" t="str">
        <f t="shared" si="27"/>
        <v/>
      </c>
      <c r="AD56" s="362" t="str">
        <f t="shared" si="27"/>
        <v/>
      </c>
      <c r="AE56" s="362" t="str">
        <f t="shared" si="27"/>
        <v/>
      </c>
      <c r="AF56" s="362" t="str">
        <f t="shared" si="27"/>
        <v/>
      </c>
      <c r="AG56" s="362" t="str">
        <f t="shared" si="27"/>
        <v/>
      </c>
      <c r="AH56" s="362" t="str">
        <f t="shared" si="27"/>
        <v/>
      </c>
      <c r="AI56" s="362" t="str">
        <f t="shared" si="27"/>
        <v/>
      </c>
      <c r="AJ56" s="362" t="str">
        <f t="shared" si="27"/>
        <v/>
      </c>
      <c r="AK56" s="362" t="str">
        <f t="shared" si="27"/>
        <v/>
      </c>
      <c r="AL56" s="362" t="str">
        <f t="shared" si="27"/>
        <v/>
      </c>
      <c r="AM56" s="362" t="str">
        <f t="shared" si="27"/>
        <v/>
      </c>
      <c r="AN56" s="362" t="str">
        <f t="shared" si="27"/>
        <v/>
      </c>
      <c r="AO56" s="362" t="str">
        <f t="shared" si="27"/>
        <v/>
      </c>
      <c r="AP56" s="362" t="str">
        <f t="shared" si="27"/>
        <v/>
      </c>
      <c r="AQ56" s="362" t="str">
        <f t="shared" si="27"/>
        <v/>
      </c>
      <c r="AR56" s="362" t="str">
        <f t="shared" si="27"/>
        <v/>
      </c>
      <c r="AS56" s="362" t="str">
        <f t="shared" si="27"/>
        <v/>
      </c>
      <c r="AT56" s="362" t="str">
        <f t="shared" si="27"/>
        <v/>
      </c>
      <c r="AU56" s="362" t="str">
        <f t="shared" si="27"/>
        <v/>
      </c>
      <c r="AV56" s="362" t="str">
        <f t="shared" si="27"/>
        <v/>
      </c>
      <c r="AW56" s="362" t="str">
        <f t="shared" si="27"/>
        <v/>
      </c>
      <c r="AX56" s="362" t="str">
        <f t="shared" si="27"/>
        <v/>
      </c>
      <c r="AY56" s="363" t="str">
        <f t="shared" si="27"/>
        <v/>
      </c>
      <c r="AZ56" s="314"/>
    </row>
    <row r="57" spans="1:52" s="315" customFormat="1" ht="16.5" customHeight="1" x14ac:dyDescent="0.4">
      <c r="A57" s="554"/>
      <c r="B57" s="556" t="s">
        <v>438</v>
      </c>
      <c r="C57" s="557"/>
      <c r="D57" s="373">
        <f>IF($A$31,('2-2　電力使用量入力シート'!$F$28),('2-2　電力使用量入力シート'!$D$14))</f>
        <v>0</v>
      </c>
      <c r="E57" s="374">
        <f>IF($A$31,('2-2　電力使用量入力シート'!$F$29),('2-2　電力使用量入力シート'!$E$14))</f>
        <v>0</v>
      </c>
      <c r="F57" s="374">
        <f>IF($A$31,('2-2　電力使用量入力シート'!$F$30),('2-2　電力使用量入力シート'!$F$14))</f>
        <v>0</v>
      </c>
      <c r="G57" s="374">
        <f>IF($A$31,('2-2　電力使用量入力シート'!$F$31),('2-2　電力使用量入力シート'!$G$14))</f>
        <v>0</v>
      </c>
      <c r="H57" s="374">
        <f>IF($A$31,('2-2　電力使用量入力シート'!$F$32),('2-2　電力使用量入力シート'!$H$14))</f>
        <v>0</v>
      </c>
      <c r="I57" s="374">
        <f>IF($A$31,('2-2　電力使用量入力シート'!$F$33),('2-2　電力使用量入力シート'!$I$14))</f>
        <v>0</v>
      </c>
      <c r="J57" s="374">
        <f>IF($A$31,('2-2　電力使用量入力シート'!$F$34),('2-2　電力使用量入力シート'!$J$14))</f>
        <v>0</v>
      </c>
      <c r="K57" s="374">
        <f>IF($A$31,('2-2　電力使用量入力シート'!$F$35),('2-2　電力使用量入力シート'!$K$14))</f>
        <v>0</v>
      </c>
      <c r="L57" s="374">
        <f>IF($A$31,('2-2　電力使用量入力シート'!$F$36),('2-2　電力使用量入力シート'!$L$14))</f>
        <v>0</v>
      </c>
      <c r="M57" s="374">
        <f>IF($A$31,('2-2　電力使用量入力シート'!$F$37),('2-2　電力使用量入力シート'!$M$14))</f>
        <v>0</v>
      </c>
      <c r="N57" s="374">
        <f>IF($A$31,('2-2　電力使用量入力シート'!$F$38),('2-2　電力使用量入力シート'!$N$14))</f>
        <v>0</v>
      </c>
      <c r="O57" s="374">
        <f>IF($A$31,('2-2　電力使用量入力シート'!$F$39),('2-2　電力使用量入力シート'!$O$14))</f>
        <v>0</v>
      </c>
      <c r="P57" s="374">
        <f>IF($A$31,('2-2　電力使用量入力シート'!$F$40),('2-2　電力使用量入力シート'!$P$14))</f>
        <v>0</v>
      </c>
      <c r="Q57" s="374">
        <f>IF($A$31,('2-2　電力使用量入力シート'!$F$41),('2-2　電力使用量入力シート'!$Q$14))</f>
        <v>0</v>
      </c>
      <c r="R57" s="374">
        <f>IF($A$31,('2-2　電力使用量入力シート'!$F$42),('2-2　電力使用量入力シート'!$R$14))</f>
        <v>0</v>
      </c>
      <c r="S57" s="374">
        <f>IF($A$31,('2-2　電力使用量入力シート'!$F$43),('2-2　電力使用量入力シート'!$S$14))</f>
        <v>0</v>
      </c>
      <c r="T57" s="374">
        <f>IF($A$31,('2-2　電力使用量入力シート'!$F$44),('2-2　電力使用量入力シート'!$T$14))</f>
        <v>0</v>
      </c>
      <c r="U57" s="374">
        <f>IF($A$31,('2-2　電力使用量入力シート'!$F$45),('2-2　電力使用量入力シート'!$U$14))</f>
        <v>0</v>
      </c>
      <c r="V57" s="374">
        <f>IF($A$31,('2-2　電力使用量入力シート'!$F$46),('2-2　電力使用量入力シート'!$V$14))</f>
        <v>0</v>
      </c>
      <c r="W57" s="374">
        <f>IF($A$31,('2-2　電力使用量入力シート'!$F$47),('2-2　電力使用量入力シート'!$W$14))</f>
        <v>0</v>
      </c>
      <c r="X57" s="374">
        <f>IF($A$31,('2-2　電力使用量入力シート'!$F$48),('2-2　電力使用量入力シート'!$X$14))</f>
        <v>0</v>
      </c>
      <c r="Y57" s="374">
        <f>IF($A$31,('2-2　電力使用量入力シート'!$F$49),('2-2　電力使用量入力シート'!$Y$14))</f>
        <v>0</v>
      </c>
      <c r="Z57" s="374">
        <f>IF($A$31,('2-2　電力使用量入力シート'!$F$50),('2-2　電力使用量入力シート'!$Z$14))</f>
        <v>0</v>
      </c>
      <c r="AA57" s="374">
        <f>IF($A$31,('2-2　電力使用量入力シート'!$F$51),('2-2　電力使用量入力シート'!$AA$14))</f>
        <v>0</v>
      </c>
      <c r="AB57" s="374">
        <f>IF($A$31,('2-2　電力使用量入力シート'!$F$52),('2-2　電力使用量入力シート'!$AB$14))</f>
        <v>0</v>
      </c>
      <c r="AC57" s="374">
        <f>IF($A$31,('2-2　電力使用量入力シート'!$F$53),('2-2　電力使用量入力シート'!$AC$14))</f>
        <v>0</v>
      </c>
      <c r="AD57" s="374">
        <f>IF($A$31,('2-2　電力使用量入力シート'!$F$54),('2-2　電力使用量入力シート'!$AD$14))</f>
        <v>0</v>
      </c>
      <c r="AE57" s="374">
        <f>IF($A$31,('2-2　電力使用量入力シート'!$F$55),('2-2　電力使用量入力シート'!$AE$14))</f>
        <v>0</v>
      </c>
      <c r="AF57" s="374">
        <f>IF($A$31,('2-2　電力使用量入力シート'!$F$56),('2-2　電力使用量入力シート'!$AF$14))</f>
        <v>0</v>
      </c>
      <c r="AG57" s="374">
        <f>IF($A$31,('2-2　電力使用量入力シート'!$F$57),('2-2　電力使用量入力シート'!$AG$14))</f>
        <v>0</v>
      </c>
      <c r="AH57" s="374">
        <f>IF($A$31,('2-2　電力使用量入力シート'!$F$58),('2-2　電力使用量入力シート'!$AH$14))</f>
        <v>0</v>
      </c>
      <c r="AI57" s="374">
        <f>IF($A$31,('2-2　電力使用量入力シート'!$F$59),('2-2　電力使用量入力シート'!$AI$14))</f>
        <v>0</v>
      </c>
      <c r="AJ57" s="374">
        <f>IF($A$31,('2-2　電力使用量入力シート'!$F$60),('2-2　電力使用量入力シート'!$AJ$14))</f>
        <v>0</v>
      </c>
      <c r="AK57" s="374">
        <f>IF($A$31,('2-2　電力使用量入力シート'!$F$61),('2-2　電力使用量入力シート'!$AK$14))</f>
        <v>0</v>
      </c>
      <c r="AL57" s="374">
        <f>IF($A$31,('2-2　電力使用量入力シート'!$F$62),('2-2　電力使用量入力シート'!$AL$14))</f>
        <v>0</v>
      </c>
      <c r="AM57" s="374">
        <f>IF($A$31,('2-2　電力使用量入力シート'!$F$63),('2-2　電力使用量入力シート'!$AM$14))</f>
        <v>0</v>
      </c>
      <c r="AN57" s="374">
        <f>IF($A$31,('2-2　電力使用量入力シート'!$F$64),('2-2　電力使用量入力シート'!$AN$14))</f>
        <v>0</v>
      </c>
      <c r="AO57" s="374">
        <f>IF($A$31,('2-2　電力使用量入力シート'!$F$65),('2-2　電力使用量入力シート'!$AO$14))</f>
        <v>0</v>
      </c>
      <c r="AP57" s="374">
        <f>IF($A$31,('2-2　電力使用量入力シート'!$F$66),('2-2　電力使用量入力シート'!$AP$14))</f>
        <v>0</v>
      </c>
      <c r="AQ57" s="374">
        <f>IF($A$31,('2-2　電力使用量入力シート'!$F$67),('2-2　電力使用量入力シート'!$AQ$14))</f>
        <v>0</v>
      </c>
      <c r="AR57" s="374">
        <f>IF($A$31,('2-2　電力使用量入力シート'!$F$68),('2-2　電力使用量入力シート'!$AR$14))</f>
        <v>0</v>
      </c>
      <c r="AS57" s="374">
        <f>IF($A$31,('2-2　電力使用量入力シート'!$F$69),('2-2　電力使用量入力シート'!$AS$14))</f>
        <v>0</v>
      </c>
      <c r="AT57" s="374">
        <f>IF($A$31,('2-2　電力使用量入力シート'!$F$70),('2-2　電力使用量入力シート'!$AT$14))</f>
        <v>0</v>
      </c>
      <c r="AU57" s="374">
        <f>IF($A$31,('2-2　電力使用量入力シート'!$F$71),('2-2　電力使用量入力シート'!$AU$14))</f>
        <v>0</v>
      </c>
      <c r="AV57" s="374">
        <f>IF($A$31,('2-2　電力使用量入力シート'!$F$72),('2-2　電力使用量入力シート'!$AV$14))</f>
        <v>0</v>
      </c>
      <c r="AW57" s="374">
        <f>IF($A$31,('2-2　電力使用量入力シート'!$F$73),('2-2　電力使用量入力シート'!$AW$14))</f>
        <v>0</v>
      </c>
      <c r="AX57" s="374">
        <f>IF($A$31,('2-2　電力使用量入力シート'!$F$74),('2-2　電力使用量入力シート'!$AX$14))</f>
        <v>0</v>
      </c>
      <c r="AY57" s="375">
        <f>IF($A$31,('2-2　電力使用量入力シート'!$F$75),('2-2　電力使用量入力シート'!$AY$14))</f>
        <v>0</v>
      </c>
      <c r="AZ57" s="314"/>
    </row>
    <row r="58" spans="1:52" s="315" customFormat="1" ht="16.5" customHeight="1" x14ac:dyDescent="0.4">
      <c r="A58" s="554"/>
      <c r="B58" s="556" t="s">
        <v>407</v>
      </c>
      <c r="C58" s="557"/>
      <c r="D58" s="368" t="str">
        <f t="shared" ref="D58:AY58" si="28">IF(D$56="","0",(2*D57/$C$55/$X$118)^2*0.5)</f>
        <v>0</v>
      </c>
      <c r="E58" s="369" t="str">
        <f t="shared" si="28"/>
        <v>0</v>
      </c>
      <c r="F58" s="369" t="str">
        <f t="shared" si="28"/>
        <v>0</v>
      </c>
      <c r="G58" s="369" t="str">
        <f t="shared" si="28"/>
        <v>0</v>
      </c>
      <c r="H58" s="369" t="str">
        <f t="shared" si="28"/>
        <v>0</v>
      </c>
      <c r="I58" s="369" t="str">
        <f t="shared" si="28"/>
        <v>0</v>
      </c>
      <c r="J58" s="369" t="str">
        <f t="shared" si="28"/>
        <v>0</v>
      </c>
      <c r="K58" s="369" t="str">
        <f t="shared" si="28"/>
        <v>0</v>
      </c>
      <c r="L58" s="369" t="str">
        <f t="shared" si="28"/>
        <v>0</v>
      </c>
      <c r="M58" s="369" t="str">
        <f t="shared" si="28"/>
        <v>0</v>
      </c>
      <c r="N58" s="369" t="str">
        <f t="shared" si="28"/>
        <v>0</v>
      </c>
      <c r="O58" s="369" t="str">
        <f t="shared" si="28"/>
        <v>0</v>
      </c>
      <c r="P58" s="369" t="str">
        <f t="shared" si="28"/>
        <v>0</v>
      </c>
      <c r="Q58" s="369" t="str">
        <f t="shared" si="28"/>
        <v>0</v>
      </c>
      <c r="R58" s="369" t="str">
        <f t="shared" si="28"/>
        <v>0</v>
      </c>
      <c r="S58" s="369" t="str">
        <f t="shared" si="28"/>
        <v>0</v>
      </c>
      <c r="T58" s="369" t="str">
        <f t="shared" si="28"/>
        <v>0</v>
      </c>
      <c r="U58" s="369" t="str">
        <f t="shared" si="28"/>
        <v>0</v>
      </c>
      <c r="V58" s="369" t="str">
        <f t="shared" si="28"/>
        <v>0</v>
      </c>
      <c r="W58" s="369" t="str">
        <f t="shared" si="28"/>
        <v>0</v>
      </c>
      <c r="X58" s="369" t="str">
        <f t="shared" si="28"/>
        <v>0</v>
      </c>
      <c r="Y58" s="369" t="str">
        <f t="shared" si="28"/>
        <v>0</v>
      </c>
      <c r="Z58" s="369" t="str">
        <f t="shared" si="28"/>
        <v>0</v>
      </c>
      <c r="AA58" s="369" t="str">
        <f t="shared" si="28"/>
        <v>0</v>
      </c>
      <c r="AB58" s="369" t="str">
        <f t="shared" si="28"/>
        <v>0</v>
      </c>
      <c r="AC58" s="369" t="str">
        <f t="shared" si="28"/>
        <v>0</v>
      </c>
      <c r="AD58" s="369" t="str">
        <f t="shared" si="28"/>
        <v>0</v>
      </c>
      <c r="AE58" s="369" t="str">
        <f t="shared" si="28"/>
        <v>0</v>
      </c>
      <c r="AF58" s="369" t="str">
        <f t="shared" si="28"/>
        <v>0</v>
      </c>
      <c r="AG58" s="369" t="str">
        <f t="shared" si="28"/>
        <v>0</v>
      </c>
      <c r="AH58" s="369" t="str">
        <f t="shared" si="28"/>
        <v>0</v>
      </c>
      <c r="AI58" s="369" t="str">
        <f t="shared" si="28"/>
        <v>0</v>
      </c>
      <c r="AJ58" s="369" t="str">
        <f t="shared" si="28"/>
        <v>0</v>
      </c>
      <c r="AK58" s="369" t="str">
        <f t="shared" si="28"/>
        <v>0</v>
      </c>
      <c r="AL58" s="369" t="str">
        <f t="shared" si="28"/>
        <v>0</v>
      </c>
      <c r="AM58" s="369" t="str">
        <f t="shared" si="28"/>
        <v>0</v>
      </c>
      <c r="AN58" s="369" t="str">
        <f t="shared" si="28"/>
        <v>0</v>
      </c>
      <c r="AO58" s="369" t="str">
        <f t="shared" si="28"/>
        <v>0</v>
      </c>
      <c r="AP58" s="369" t="str">
        <f t="shared" si="28"/>
        <v>0</v>
      </c>
      <c r="AQ58" s="369" t="str">
        <f t="shared" si="28"/>
        <v>0</v>
      </c>
      <c r="AR58" s="369" t="str">
        <f t="shared" si="28"/>
        <v>0</v>
      </c>
      <c r="AS58" s="369" t="str">
        <f t="shared" si="28"/>
        <v>0</v>
      </c>
      <c r="AT58" s="369" t="str">
        <f t="shared" si="28"/>
        <v>0</v>
      </c>
      <c r="AU58" s="369" t="str">
        <f t="shared" si="28"/>
        <v>0</v>
      </c>
      <c r="AV58" s="369" t="str">
        <f t="shared" si="28"/>
        <v>0</v>
      </c>
      <c r="AW58" s="369" t="str">
        <f t="shared" si="28"/>
        <v>0</v>
      </c>
      <c r="AX58" s="369" t="str">
        <f t="shared" si="28"/>
        <v>0</v>
      </c>
      <c r="AY58" s="369" t="str">
        <f t="shared" si="28"/>
        <v>0</v>
      </c>
      <c r="AZ58" s="314"/>
    </row>
    <row r="59" spans="1:52" s="315" customFormat="1" ht="16.5" customHeight="1" thickBot="1" x14ac:dyDescent="0.45">
      <c r="A59" s="555"/>
      <c r="B59" s="558" t="s">
        <v>408</v>
      </c>
      <c r="C59" s="559"/>
      <c r="D59" s="370" t="e">
        <f t="shared" ref="D59:AY59" si="29">IF(D$56="△","0",(2*D57/$C$55/$X$118)^2*0.5)</f>
        <v>#DIV/0!</v>
      </c>
      <c r="E59" s="371" t="e">
        <f t="shared" si="29"/>
        <v>#DIV/0!</v>
      </c>
      <c r="F59" s="371" t="e">
        <f t="shared" si="29"/>
        <v>#DIV/0!</v>
      </c>
      <c r="G59" s="371" t="e">
        <f t="shared" si="29"/>
        <v>#DIV/0!</v>
      </c>
      <c r="H59" s="371" t="e">
        <f t="shared" si="29"/>
        <v>#DIV/0!</v>
      </c>
      <c r="I59" s="371" t="e">
        <f t="shared" si="29"/>
        <v>#DIV/0!</v>
      </c>
      <c r="J59" s="371" t="e">
        <f t="shared" si="29"/>
        <v>#DIV/0!</v>
      </c>
      <c r="K59" s="371" t="e">
        <f t="shared" si="29"/>
        <v>#DIV/0!</v>
      </c>
      <c r="L59" s="371" t="e">
        <f t="shared" si="29"/>
        <v>#DIV/0!</v>
      </c>
      <c r="M59" s="371" t="e">
        <f t="shared" si="29"/>
        <v>#DIV/0!</v>
      </c>
      <c r="N59" s="371" t="e">
        <f t="shared" si="29"/>
        <v>#DIV/0!</v>
      </c>
      <c r="O59" s="371" t="e">
        <f t="shared" si="29"/>
        <v>#DIV/0!</v>
      </c>
      <c r="P59" s="371" t="e">
        <f t="shared" si="29"/>
        <v>#DIV/0!</v>
      </c>
      <c r="Q59" s="371" t="e">
        <f t="shared" si="29"/>
        <v>#DIV/0!</v>
      </c>
      <c r="R59" s="371" t="e">
        <f t="shared" si="29"/>
        <v>#DIV/0!</v>
      </c>
      <c r="S59" s="371" t="e">
        <f t="shared" si="29"/>
        <v>#DIV/0!</v>
      </c>
      <c r="T59" s="371" t="e">
        <f t="shared" si="29"/>
        <v>#DIV/0!</v>
      </c>
      <c r="U59" s="371" t="e">
        <f t="shared" si="29"/>
        <v>#DIV/0!</v>
      </c>
      <c r="V59" s="371" t="e">
        <f t="shared" si="29"/>
        <v>#DIV/0!</v>
      </c>
      <c r="W59" s="371" t="e">
        <f t="shared" si="29"/>
        <v>#DIV/0!</v>
      </c>
      <c r="X59" s="371" t="e">
        <f t="shared" si="29"/>
        <v>#DIV/0!</v>
      </c>
      <c r="Y59" s="371" t="e">
        <f t="shared" si="29"/>
        <v>#DIV/0!</v>
      </c>
      <c r="Z59" s="371" t="e">
        <f t="shared" si="29"/>
        <v>#DIV/0!</v>
      </c>
      <c r="AA59" s="371" t="e">
        <f t="shared" si="29"/>
        <v>#DIV/0!</v>
      </c>
      <c r="AB59" s="371" t="e">
        <f t="shared" si="29"/>
        <v>#DIV/0!</v>
      </c>
      <c r="AC59" s="371" t="e">
        <f t="shared" si="29"/>
        <v>#DIV/0!</v>
      </c>
      <c r="AD59" s="371" t="e">
        <f t="shared" si="29"/>
        <v>#DIV/0!</v>
      </c>
      <c r="AE59" s="371" t="e">
        <f t="shared" si="29"/>
        <v>#DIV/0!</v>
      </c>
      <c r="AF59" s="371" t="e">
        <f t="shared" si="29"/>
        <v>#DIV/0!</v>
      </c>
      <c r="AG59" s="371" t="e">
        <f t="shared" si="29"/>
        <v>#DIV/0!</v>
      </c>
      <c r="AH59" s="371" t="e">
        <f t="shared" si="29"/>
        <v>#DIV/0!</v>
      </c>
      <c r="AI59" s="371" t="e">
        <f t="shared" si="29"/>
        <v>#DIV/0!</v>
      </c>
      <c r="AJ59" s="371" t="e">
        <f t="shared" si="29"/>
        <v>#DIV/0!</v>
      </c>
      <c r="AK59" s="371" t="e">
        <f t="shared" si="29"/>
        <v>#DIV/0!</v>
      </c>
      <c r="AL59" s="371" t="e">
        <f t="shared" si="29"/>
        <v>#DIV/0!</v>
      </c>
      <c r="AM59" s="371" t="e">
        <f t="shared" si="29"/>
        <v>#DIV/0!</v>
      </c>
      <c r="AN59" s="371" t="e">
        <f t="shared" si="29"/>
        <v>#DIV/0!</v>
      </c>
      <c r="AO59" s="371" t="e">
        <f t="shared" si="29"/>
        <v>#DIV/0!</v>
      </c>
      <c r="AP59" s="371" t="e">
        <f t="shared" si="29"/>
        <v>#DIV/0!</v>
      </c>
      <c r="AQ59" s="371" t="e">
        <f t="shared" si="29"/>
        <v>#DIV/0!</v>
      </c>
      <c r="AR59" s="371" t="e">
        <f t="shared" si="29"/>
        <v>#DIV/0!</v>
      </c>
      <c r="AS59" s="371" t="e">
        <f t="shared" si="29"/>
        <v>#DIV/0!</v>
      </c>
      <c r="AT59" s="371" t="e">
        <f t="shared" si="29"/>
        <v>#DIV/0!</v>
      </c>
      <c r="AU59" s="371" t="e">
        <f t="shared" si="29"/>
        <v>#DIV/0!</v>
      </c>
      <c r="AV59" s="371" t="e">
        <f t="shared" si="29"/>
        <v>#DIV/0!</v>
      </c>
      <c r="AW59" s="371" t="e">
        <f t="shared" si="29"/>
        <v>#DIV/0!</v>
      </c>
      <c r="AX59" s="371" t="e">
        <f t="shared" si="29"/>
        <v>#DIV/0!</v>
      </c>
      <c r="AY59" s="371" t="e">
        <f t="shared" si="29"/>
        <v>#DIV/0!</v>
      </c>
      <c r="AZ59" s="314"/>
    </row>
    <row r="60" spans="1:52" s="311" customFormat="1" ht="16.5" customHeight="1" x14ac:dyDescent="0.4">
      <c r="A60" s="553" t="s">
        <v>342</v>
      </c>
      <c r="B60" s="307" t="s">
        <v>132</v>
      </c>
      <c r="C60" s="308" t="s">
        <v>133</v>
      </c>
      <c r="D60" s="309">
        <v>0</v>
      </c>
      <c r="E60" s="309">
        <v>0.5</v>
      </c>
      <c r="F60" s="309">
        <v>1</v>
      </c>
      <c r="G60" s="309">
        <v>1.5</v>
      </c>
      <c r="H60" s="309">
        <v>2</v>
      </c>
      <c r="I60" s="309">
        <v>2.5</v>
      </c>
      <c r="J60" s="309">
        <v>3</v>
      </c>
      <c r="K60" s="309">
        <v>3.5</v>
      </c>
      <c r="L60" s="309">
        <v>4</v>
      </c>
      <c r="M60" s="309">
        <v>4.5</v>
      </c>
      <c r="N60" s="309">
        <v>5</v>
      </c>
      <c r="O60" s="309">
        <v>5.5</v>
      </c>
      <c r="P60" s="309">
        <v>6</v>
      </c>
      <c r="Q60" s="309">
        <v>6.5</v>
      </c>
      <c r="R60" s="309">
        <v>7</v>
      </c>
      <c r="S60" s="309">
        <v>7.5</v>
      </c>
      <c r="T60" s="309">
        <v>8</v>
      </c>
      <c r="U60" s="309">
        <v>8.5</v>
      </c>
      <c r="V60" s="309">
        <v>9</v>
      </c>
      <c r="W60" s="309">
        <v>9.5</v>
      </c>
      <c r="X60" s="309">
        <v>10</v>
      </c>
      <c r="Y60" s="309">
        <v>10.5</v>
      </c>
      <c r="Z60" s="309">
        <v>11</v>
      </c>
      <c r="AA60" s="309">
        <v>11.5</v>
      </c>
      <c r="AB60" s="309">
        <v>12</v>
      </c>
      <c r="AC60" s="309">
        <v>12.5</v>
      </c>
      <c r="AD60" s="309">
        <v>13</v>
      </c>
      <c r="AE60" s="309">
        <v>13.5</v>
      </c>
      <c r="AF60" s="309">
        <v>14</v>
      </c>
      <c r="AG60" s="309">
        <v>14.5</v>
      </c>
      <c r="AH60" s="309">
        <v>15</v>
      </c>
      <c r="AI60" s="309">
        <v>15.5</v>
      </c>
      <c r="AJ60" s="309">
        <v>16</v>
      </c>
      <c r="AK60" s="309">
        <v>16.5</v>
      </c>
      <c r="AL60" s="309">
        <v>17</v>
      </c>
      <c r="AM60" s="309">
        <v>17.5</v>
      </c>
      <c r="AN60" s="309">
        <v>18</v>
      </c>
      <c r="AO60" s="309">
        <v>18.5</v>
      </c>
      <c r="AP60" s="309">
        <v>19</v>
      </c>
      <c r="AQ60" s="309">
        <v>19.5</v>
      </c>
      <c r="AR60" s="309">
        <v>20</v>
      </c>
      <c r="AS60" s="309">
        <v>20.5</v>
      </c>
      <c r="AT60" s="309">
        <v>21</v>
      </c>
      <c r="AU60" s="309">
        <v>21.5</v>
      </c>
      <c r="AV60" s="309">
        <v>22</v>
      </c>
      <c r="AW60" s="309">
        <v>22.5</v>
      </c>
      <c r="AX60" s="309">
        <v>23</v>
      </c>
      <c r="AY60" s="310">
        <v>23.5</v>
      </c>
      <c r="AZ60" s="318"/>
    </row>
    <row r="61" spans="1:52" s="315" customFormat="1" ht="16.5" customHeight="1" thickBot="1" x14ac:dyDescent="0.45">
      <c r="A61" s="554"/>
      <c r="B61" s="312">
        <f>$C$15</f>
        <v>0</v>
      </c>
      <c r="C61" s="313">
        <f>$D$15</f>
        <v>0</v>
      </c>
      <c r="D61" s="362" t="str">
        <f t="shared" ref="D61:AY61" si="30">IF(D60&lt;$C$61,"△",IF(D60&gt;$B$61-0.5,"△",""))</f>
        <v>△</v>
      </c>
      <c r="E61" s="362" t="str">
        <f t="shared" si="30"/>
        <v>△</v>
      </c>
      <c r="F61" s="362" t="str">
        <f t="shared" si="30"/>
        <v>△</v>
      </c>
      <c r="G61" s="362" t="str">
        <f t="shared" si="30"/>
        <v>△</v>
      </c>
      <c r="H61" s="362" t="str">
        <f t="shared" si="30"/>
        <v>△</v>
      </c>
      <c r="I61" s="362" t="str">
        <f t="shared" si="30"/>
        <v>△</v>
      </c>
      <c r="J61" s="362" t="str">
        <f t="shared" si="30"/>
        <v>△</v>
      </c>
      <c r="K61" s="362" t="str">
        <f t="shared" si="30"/>
        <v>△</v>
      </c>
      <c r="L61" s="362" t="str">
        <f t="shared" si="30"/>
        <v>△</v>
      </c>
      <c r="M61" s="362" t="str">
        <f t="shared" si="30"/>
        <v>△</v>
      </c>
      <c r="N61" s="362" t="str">
        <f t="shared" si="30"/>
        <v>△</v>
      </c>
      <c r="O61" s="362" t="str">
        <f t="shared" si="30"/>
        <v>△</v>
      </c>
      <c r="P61" s="362" t="str">
        <f t="shared" si="30"/>
        <v>△</v>
      </c>
      <c r="Q61" s="362" t="str">
        <f t="shared" si="30"/>
        <v>△</v>
      </c>
      <c r="R61" s="362" t="str">
        <f t="shared" si="30"/>
        <v>△</v>
      </c>
      <c r="S61" s="362" t="str">
        <f t="shared" si="30"/>
        <v>△</v>
      </c>
      <c r="T61" s="362" t="str">
        <f t="shared" si="30"/>
        <v>△</v>
      </c>
      <c r="U61" s="362" t="str">
        <f t="shared" si="30"/>
        <v>△</v>
      </c>
      <c r="V61" s="362" t="str">
        <f t="shared" si="30"/>
        <v>△</v>
      </c>
      <c r="W61" s="362" t="str">
        <f t="shared" si="30"/>
        <v>△</v>
      </c>
      <c r="X61" s="362" t="str">
        <f t="shared" si="30"/>
        <v>△</v>
      </c>
      <c r="Y61" s="362" t="str">
        <f t="shared" si="30"/>
        <v>△</v>
      </c>
      <c r="Z61" s="362" t="str">
        <f t="shared" si="30"/>
        <v>△</v>
      </c>
      <c r="AA61" s="362" t="str">
        <f t="shared" si="30"/>
        <v>△</v>
      </c>
      <c r="AB61" s="362" t="str">
        <f t="shared" si="30"/>
        <v>△</v>
      </c>
      <c r="AC61" s="362" t="str">
        <f t="shared" si="30"/>
        <v>△</v>
      </c>
      <c r="AD61" s="362" t="str">
        <f t="shared" si="30"/>
        <v>△</v>
      </c>
      <c r="AE61" s="362" t="str">
        <f t="shared" si="30"/>
        <v>△</v>
      </c>
      <c r="AF61" s="362" t="str">
        <f t="shared" si="30"/>
        <v>△</v>
      </c>
      <c r="AG61" s="362" t="str">
        <f t="shared" si="30"/>
        <v>△</v>
      </c>
      <c r="AH61" s="362" t="str">
        <f t="shared" si="30"/>
        <v>△</v>
      </c>
      <c r="AI61" s="362" t="str">
        <f t="shared" si="30"/>
        <v>△</v>
      </c>
      <c r="AJ61" s="362" t="str">
        <f t="shared" si="30"/>
        <v>△</v>
      </c>
      <c r="AK61" s="362" t="str">
        <f t="shared" si="30"/>
        <v>△</v>
      </c>
      <c r="AL61" s="362" t="str">
        <f t="shared" si="30"/>
        <v>△</v>
      </c>
      <c r="AM61" s="362" t="str">
        <f t="shared" si="30"/>
        <v>△</v>
      </c>
      <c r="AN61" s="362" t="str">
        <f t="shared" si="30"/>
        <v>△</v>
      </c>
      <c r="AO61" s="362" t="str">
        <f t="shared" si="30"/>
        <v>△</v>
      </c>
      <c r="AP61" s="362" t="str">
        <f t="shared" si="30"/>
        <v>△</v>
      </c>
      <c r="AQ61" s="362" t="str">
        <f t="shared" si="30"/>
        <v>△</v>
      </c>
      <c r="AR61" s="362" t="str">
        <f t="shared" si="30"/>
        <v>△</v>
      </c>
      <c r="AS61" s="362" t="str">
        <f t="shared" si="30"/>
        <v>△</v>
      </c>
      <c r="AT61" s="362" t="str">
        <f t="shared" si="30"/>
        <v>△</v>
      </c>
      <c r="AU61" s="362" t="str">
        <f t="shared" si="30"/>
        <v>△</v>
      </c>
      <c r="AV61" s="362" t="str">
        <f t="shared" si="30"/>
        <v>△</v>
      </c>
      <c r="AW61" s="362" t="str">
        <f t="shared" si="30"/>
        <v>△</v>
      </c>
      <c r="AX61" s="362" t="str">
        <f t="shared" si="30"/>
        <v>△</v>
      </c>
      <c r="AY61" s="363" t="str">
        <f t="shared" si="30"/>
        <v>△</v>
      </c>
      <c r="AZ61" s="314"/>
    </row>
    <row r="62" spans="1:52" s="315" customFormat="1" ht="16.5" customHeight="1" thickBot="1" x14ac:dyDescent="0.45">
      <c r="A62" s="554"/>
      <c r="B62" s="316" t="s">
        <v>388</v>
      </c>
      <c r="C62" s="317">
        <f>$S$6</f>
        <v>0</v>
      </c>
      <c r="D62" s="362" t="str">
        <f t="shared" ref="D62:AY62" si="31">IF(AND(D60&gt;=$B$61,D60&lt;=$C$61-0.5),"△","")</f>
        <v/>
      </c>
      <c r="E62" s="362" t="str">
        <f t="shared" si="31"/>
        <v/>
      </c>
      <c r="F62" s="362" t="str">
        <f t="shared" si="31"/>
        <v/>
      </c>
      <c r="G62" s="362" t="str">
        <f t="shared" si="31"/>
        <v/>
      </c>
      <c r="H62" s="362" t="str">
        <f t="shared" si="31"/>
        <v/>
      </c>
      <c r="I62" s="362" t="str">
        <f t="shared" si="31"/>
        <v/>
      </c>
      <c r="J62" s="362" t="str">
        <f t="shared" si="31"/>
        <v/>
      </c>
      <c r="K62" s="362" t="str">
        <f t="shared" si="31"/>
        <v/>
      </c>
      <c r="L62" s="362" t="str">
        <f t="shared" si="31"/>
        <v/>
      </c>
      <c r="M62" s="362" t="str">
        <f t="shared" si="31"/>
        <v/>
      </c>
      <c r="N62" s="362" t="str">
        <f t="shared" si="31"/>
        <v/>
      </c>
      <c r="O62" s="362" t="str">
        <f t="shared" si="31"/>
        <v/>
      </c>
      <c r="P62" s="362" t="str">
        <f t="shared" si="31"/>
        <v/>
      </c>
      <c r="Q62" s="362" t="str">
        <f t="shared" si="31"/>
        <v/>
      </c>
      <c r="R62" s="362" t="str">
        <f t="shared" si="31"/>
        <v/>
      </c>
      <c r="S62" s="362" t="str">
        <f t="shared" si="31"/>
        <v/>
      </c>
      <c r="T62" s="362" t="str">
        <f t="shared" si="31"/>
        <v/>
      </c>
      <c r="U62" s="362" t="str">
        <f t="shared" si="31"/>
        <v/>
      </c>
      <c r="V62" s="362" t="str">
        <f t="shared" si="31"/>
        <v/>
      </c>
      <c r="W62" s="362" t="str">
        <f t="shared" si="31"/>
        <v/>
      </c>
      <c r="X62" s="362" t="str">
        <f t="shared" si="31"/>
        <v/>
      </c>
      <c r="Y62" s="362" t="str">
        <f t="shared" si="31"/>
        <v/>
      </c>
      <c r="Z62" s="362" t="str">
        <f t="shared" si="31"/>
        <v/>
      </c>
      <c r="AA62" s="362" t="str">
        <f t="shared" si="31"/>
        <v/>
      </c>
      <c r="AB62" s="362" t="str">
        <f t="shared" si="31"/>
        <v/>
      </c>
      <c r="AC62" s="362" t="str">
        <f t="shared" si="31"/>
        <v/>
      </c>
      <c r="AD62" s="362" t="str">
        <f t="shared" si="31"/>
        <v/>
      </c>
      <c r="AE62" s="362" t="str">
        <f t="shared" si="31"/>
        <v/>
      </c>
      <c r="AF62" s="362" t="str">
        <f t="shared" si="31"/>
        <v/>
      </c>
      <c r="AG62" s="362" t="str">
        <f t="shared" si="31"/>
        <v/>
      </c>
      <c r="AH62" s="362" t="str">
        <f t="shared" si="31"/>
        <v/>
      </c>
      <c r="AI62" s="362" t="str">
        <f t="shared" si="31"/>
        <v/>
      </c>
      <c r="AJ62" s="362" t="str">
        <f t="shared" si="31"/>
        <v/>
      </c>
      <c r="AK62" s="362" t="str">
        <f t="shared" si="31"/>
        <v/>
      </c>
      <c r="AL62" s="362" t="str">
        <f t="shared" si="31"/>
        <v/>
      </c>
      <c r="AM62" s="362" t="str">
        <f t="shared" si="31"/>
        <v/>
      </c>
      <c r="AN62" s="362" t="str">
        <f t="shared" si="31"/>
        <v/>
      </c>
      <c r="AO62" s="362" t="str">
        <f t="shared" si="31"/>
        <v/>
      </c>
      <c r="AP62" s="362" t="str">
        <f t="shared" si="31"/>
        <v/>
      </c>
      <c r="AQ62" s="362" t="str">
        <f t="shared" si="31"/>
        <v/>
      </c>
      <c r="AR62" s="362" t="str">
        <f t="shared" si="31"/>
        <v/>
      </c>
      <c r="AS62" s="362" t="str">
        <f t="shared" si="31"/>
        <v/>
      </c>
      <c r="AT62" s="362" t="str">
        <f t="shared" si="31"/>
        <v/>
      </c>
      <c r="AU62" s="362" t="str">
        <f t="shared" si="31"/>
        <v/>
      </c>
      <c r="AV62" s="362" t="str">
        <f t="shared" si="31"/>
        <v/>
      </c>
      <c r="AW62" s="362" t="str">
        <f t="shared" si="31"/>
        <v/>
      </c>
      <c r="AX62" s="362" t="str">
        <f t="shared" si="31"/>
        <v/>
      </c>
      <c r="AY62" s="363" t="str">
        <f t="shared" si="31"/>
        <v/>
      </c>
      <c r="AZ62" s="314"/>
    </row>
    <row r="63" spans="1:52" s="315" customFormat="1" ht="16.5" customHeight="1" x14ac:dyDescent="0.4">
      <c r="A63" s="554"/>
      <c r="B63" s="560" t="s">
        <v>439</v>
      </c>
      <c r="C63" s="561"/>
      <c r="D63" s="364" t="str">
        <f t="shared" ref="D63:AY63" si="32">IF($B$61&gt;$C$61,D61,D62)</f>
        <v/>
      </c>
      <c r="E63" s="362" t="str">
        <f t="shared" si="32"/>
        <v/>
      </c>
      <c r="F63" s="362" t="str">
        <f t="shared" si="32"/>
        <v/>
      </c>
      <c r="G63" s="362" t="str">
        <f t="shared" si="32"/>
        <v/>
      </c>
      <c r="H63" s="362" t="str">
        <f t="shared" si="32"/>
        <v/>
      </c>
      <c r="I63" s="362" t="str">
        <f t="shared" si="32"/>
        <v/>
      </c>
      <c r="J63" s="362" t="str">
        <f t="shared" si="32"/>
        <v/>
      </c>
      <c r="K63" s="362" t="str">
        <f t="shared" si="32"/>
        <v/>
      </c>
      <c r="L63" s="362" t="str">
        <f t="shared" si="32"/>
        <v/>
      </c>
      <c r="M63" s="362" t="str">
        <f t="shared" si="32"/>
        <v/>
      </c>
      <c r="N63" s="362" t="str">
        <f t="shared" si="32"/>
        <v/>
      </c>
      <c r="O63" s="362" t="str">
        <f t="shared" si="32"/>
        <v/>
      </c>
      <c r="P63" s="362" t="str">
        <f t="shared" si="32"/>
        <v/>
      </c>
      <c r="Q63" s="362" t="str">
        <f t="shared" si="32"/>
        <v/>
      </c>
      <c r="R63" s="362" t="str">
        <f t="shared" si="32"/>
        <v/>
      </c>
      <c r="S63" s="362" t="str">
        <f t="shared" si="32"/>
        <v/>
      </c>
      <c r="T63" s="362" t="str">
        <f t="shared" si="32"/>
        <v/>
      </c>
      <c r="U63" s="362" t="str">
        <f t="shared" si="32"/>
        <v/>
      </c>
      <c r="V63" s="362" t="str">
        <f t="shared" si="32"/>
        <v/>
      </c>
      <c r="W63" s="362" t="str">
        <f t="shared" si="32"/>
        <v/>
      </c>
      <c r="X63" s="362" t="str">
        <f t="shared" si="32"/>
        <v/>
      </c>
      <c r="Y63" s="362" t="str">
        <f t="shared" si="32"/>
        <v/>
      </c>
      <c r="Z63" s="362" t="str">
        <f t="shared" si="32"/>
        <v/>
      </c>
      <c r="AA63" s="362" t="str">
        <f t="shared" si="32"/>
        <v/>
      </c>
      <c r="AB63" s="362" t="str">
        <f t="shared" si="32"/>
        <v/>
      </c>
      <c r="AC63" s="362" t="str">
        <f t="shared" si="32"/>
        <v/>
      </c>
      <c r="AD63" s="362" t="str">
        <f t="shared" si="32"/>
        <v/>
      </c>
      <c r="AE63" s="362" t="str">
        <f t="shared" si="32"/>
        <v/>
      </c>
      <c r="AF63" s="362" t="str">
        <f t="shared" si="32"/>
        <v/>
      </c>
      <c r="AG63" s="362" t="str">
        <f t="shared" si="32"/>
        <v/>
      </c>
      <c r="AH63" s="362" t="str">
        <f t="shared" si="32"/>
        <v/>
      </c>
      <c r="AI63" s="362" t="str">
        <f t="shared" si="32"/>
        <v/>
      </c>
      <c r="AJ63" s="362" t="str">
        <f t="shared" si="32"/>
        <v/>
      </c>
      <c r="AK63" s="362" t="str">
        <f t="shared" si="32"/>
        <v/>
      </c>
      <c r="AL63" s="362" t="str">
        <f t="shared" si="32"/>
        <v/>
      </c>
      <c r="AM63" s="362" t="str">
        <f t="shared" si="32"/>
        <v/>
      </c>
      <c r="AN63" s="362" t="str">
        <f t="shared" si="32"/>
        <v/>
      </c>
      <c r="AO63" s="362" t="str">
        <f t="shared" si="32"/>
        <v/>
      </c>
      <c r="AP63" s="362" t="str">
        <f t="shared" si="32"/>
        <v/>
      </c>
      <c r="AQ63" s="362" t="str">
        <f t="shared" si="32"/>
        <v/>
      </c>
      <c r="AR63" s="362" t="str">
        <f t="shared" si="32"/>
        <v/>
      </c>
      <c r="AS63" s="362" t="str">
        <f t="shared" si="32"/>
        <v/>
      </c>
      <c r="AT63" s="362" t="str">
        <f t="shared" si="32"/>
        <v/>
      </c>
      <c r="AU63" s="362" t="str">
        <f t="shared" si="32"/>
        <v/>
      </c>
      <c r="AV63" s="362" t="str">
        <f t="shared" si="32"/>
        <v/>
      </c>
      <c r="AW63" s="362" t="str">
        <f t="shared" si="32"/>
        <v/>
      </c>
      <c r="AX63" s="362" t="str">
        <f t="shared" si="32"/>
        <v/>
      </c>
      <c r="AY63" s="363" t="str">
        <f t="shared" si="32"/>
        <v/>
      </c>
      <c r="AZ63" s="314"/>
    </row>
    <row r="64" spans="1:52" s="315" customFormat="1" ht="16.5" customHeight="1" x14ac:dyDescent="0.4">
      <c r="A64" s="554"/>
      <c r="B64" s="556" t="s">
        <v>438</v>
      </c>
      <c r="C64" s="557"/>
      <c r="D64" s="373">
        <f>IF($A$31,('2-2　電力使用量入力シート'!$G$28),('2-2　電力使用量入力シート'!$D$15))</f>
        <v>0</v>
      </c>
      <c r="E64" s="374">
        <f>IF($A$31,('2-2　電力使用量入力シート'!$G$29),('2-2　電力使用量入力シート'!$E$15))</f>
        <v>0</v>
      </c>
      <c r="F64" s="374">
        <f>IF($A$31,('2-2　電力使用量入力シート'!$G$30),('2-2　電力使用量入力シート'!$F$15))</f>
        <v>0</v>
      </c>
      <c r="G64" s="374">
        <f>IF($A$31,('2-2　電力使用量入力シート'!$G$31),('2-2　電力使用量入力シート'!$G$15))</f>
        <v>0</v>
      </c>
      <c r="H64" s="374">
        <f>IF($A$31,('2-2　電力使用量入力シート'!$G$32),('2-2　電力使用量入力シート'!$H$15))</f>
        <v>0</v>
      </c>
      <c r="I64" s="374">
        <f>IF($A$31,('2-2　電力使用量入力シート'!$G$33),('2-2　電力使用量入力シート'!$I$15))</f>
        <v>0</v>
      </c>
      <c r="J64" s="374">
        <f>IF($A$31,('2-2　電力使用量入力シート'!$G$34),('2-2　電力使用量入力シート'!$J$15))</f>
        <v>0</v>
      </c>
      <c r="K64" s="374">
        <f>IF($A$31,('2-2　電力使用量入力シート'!$G$35),('2-2　電力使用量入力シート'!$K$15))</f>
        <v>0</v>
      </c>
      <c r="L64" s="374">
        <f>IF($A$31,('2-2　電力使用量入力シート'!$G$36),('2-2　電力使用量入力シート'!$L$15))</f>
        <v>0</v>
      </c>
      <c r="M64" s="374">
        <f>IF($A$31,('2-2　電力使用量入力シート'!$G$37),('2-2　電力使用量入力シート'!$M$15))</f>
        <v>0</v>
      </c>
      <c r="N64" s="374">
        <f>IF($A$31,('2-2　電力使用量入力シート'!$G$38),('2-2　電力使用量入力シート'!$N$15))</f>
        <v>0</v>
      </c>
      <c r="O64" s="374">
        <f>IF($A$31,('2-2　電力使用量入力シート'!$G$39),('2-2　電力使用量入力シート'!$O$15))</f>
        <v>0</v>
      </c>
      <c r="P64" s="374">
        <f>IF($A$31,('2-2　電力使用量入力シート'!$G$40),('2-2　電力使用量入力シート'!$P$15))</f>
        <v>0</v>
      </c>
      <c r="Q64" s="374">
        <f>IF($A$31,('2-2　電力使用量入力シート'!$G$41),('2-2　電力使用量入力シート'!$Q$15))</f>
        <v>0</v>
      </c>
      <c r="R64" s="374">
        <f>IF($A$31,('2-2　電力使用量入力シート'!$G$42),('2-2　電力使用量入力シート'!$R$15))</f>
        <v>0</v>
      </c>
      <c r="S64" s="374">
        <f>IF($A$31,('2-2　電力使用量入力シート'!$G$43),('2-2　電力使用量入力シート'!$S$15))</f>
        <v>0</v>
      </c>
      <c r="T64" s="374">
        <f>IF($A$31,('2-2　電力使用量入力シート'!$G$44),('2-2　電力使用量入力シート'!$T$15))</f>
        <v>0</v>
      </c>
      <c r="U64" s="374">
        <f>IF($A$31,('2-2　電力使用量入力シート'!$G$45),('2-2　電力使用量入力シート'!$U$15))</f>
        <v>0</v>
      </c>
      <c r="V64" s="374">
        <f>IF($A$31,('2-2　電力使用量入力シート'!$G$46),('2-2　電力使用量入力シート'!$V$15))</f>
        <v>0</v>
      </c>
      <c r="W64" s="374">
        <f>IF($A$31,('2-2　電力使用量入力シート'!$G$47),('2-2　電力使用量入力シート'!$W$15))</f>
        <v>0</v>
      </c>
      <c r="X64" s="374">
        <f>IF($A$31,('2-2　電力使用量入力シート'!$G$48),('2-2　電力使用量入力シート'!$X$15))</f>
        <v>0</v>
      </c>
      <c r="Y64" s="374">
        <f>IF($A$31,('2-2　電力使用量入力シート'!$G$49),('2-2　電力使用量入力シート'!$Y$15))</f>
        <v>0</v>
      </c>
      <c r="Z64" s="374">
        <f>IF($A$31,('2-2　電力使用量入力シート'!$G$50),('2-2　電力使用量入力シート'!$Z$15))</f>
        <v>0</v>
      </c>
      <c r="AA64" s="374">
        <f>IF($A$31,('2-2　電力使用量入力シート'!$G$51),('2-2　電力使用量入力シート'!$AA$15))</f>
        <v>0</v>
      </c>
      <c r="AB64" s="374">
        <f>IF($A$31,('2-2　電力使用量入力シート'!$G$52),('2-2　電力使用量入力シート'!$AB$15))</f>
        <v>0</v>
      </c>
      <c r="AC64" s="374">
        <f>IF($A$31,('2-2　電力使用量入力シート'!$G$53),('2-2　電力使用量入力シート'!$AC$15))</f>
        <v>0</v>
      </c>
      <c r="AD64" s="374">
        <f>IF($A$31,('2-2　電力使用量入力シート'!$G$54),('2-2　電力使用量入力シート'!$AD$15))</f>
        <v>0</v>
      </c>
      <c r="AE64" s="374">
        <f>IF($A$31,('2-2　電力使用量入力シート'!$G$55),('2-2　電力使用量入力シート'!$AE$15))</f>
        <v>0</v>
      </c>
      <c r="AF64" s="374">
        <f>IF($A$31,('2-2　電力使用量入力シート'!$G$56),('2-2　電力使用量入力シート'!$AF$15))</f>
        <v>0</v>
      </c>
      <c r="AG64" s="374">
        <f>IF($A$31,('2-2　電力使用量入力シート'!$G$57),('2-2　電力使用量入力シート'!$AG$15))</f>
        <v>0</v>
      </c>
      <c r="AH64" s="374">
        <f>IF($A$31,('2-2　電力使用量入力シート'!$G$58),('2-2　電力使用量入力シート'!$AH$15))</f>
        <v>0</v>
      </c>
      <c r="AI64" s="374">
        <f>IF($A$31,('2-2　電力使用量入力シート'!$G$59),('2-2　電力使用量入力シート'!$AI$15))</f>
        <v>0</v>
      </c>
      <c r="AJ64" s="374">
        <f>IF($A$31,('2-2　電力使用量入力シート'!$G$60),('2-2　電力使用量入力シート'!$AJ$15))</f>
        <v>0</v>
      </c>
      <c r="AK64" s="374">
        <f>IF($A$31,('2-2　電力使用量入力シート'!$G$61),('2-2　電力使用量入力シート'!$AK$15))</f>
        <v>0</v>
      </c>
      <c r="AL64" s="374">
        <f>IF($A$31,('2-2　電力使用量入力シート'!$G$62),('2-2　電力使用量入力シート'!$AL$15))</f>
        <v>0</v>
      </c>
      <c r="AM64" s="374">
        <f>IF($A$31,('2-2　電力使用量入力シート'!$G$63),('2-2　電力使用量入力シート'!$AM$15))</f>
        <v>0</v>
      </c>
      <c r="AN64" s="374">
        <f>IF($A$31,('2-2　電力使用量入力シート'!$G$64),('2-2　電力使用量入力シート'!$AN$15))</f>
        <v>0</v>
      </c>
      <c r="AO64" s="374">
        <f>IF($A$31,('2-2　電力使用量入力シート'!$G$65),('2-2　電力使用量入力シート'!$AO$15))</f>
        <v>0</v>
      </c>
      <c r="AP64" s="374">
        <f>IF($A$31,('2-2　電力使用量入力シート'!$G$66),('2-2　電力使用量入力シート'!$AP$15))</f>
        <v>0</v>
      </c>
      <c r="AQ64" s="374">
        <f>IF($A$31,('2-2　電力使用量入力シート'!$G$67),('2-2　電力使用量入力シート'!$AQ$15))</f>
        <v>0</v>
      </c>
      <c r="AR64" s="374">
        <f>IF($A$31,('2-2　電力使用量入力シート'!$G$68),('2-2　電力使用量入力シート'!$AR$15))</f>
        <v>0</v>
      </c>
      <c r="AS64" s="374">
        <f>IF($A$31,('2-2　電力使用量入力シート'!$G$69),('2-2　電力使用量入力シート'!$AS$15))</f>
        <v>0</v>
      </c>
      <c r="AT64" s="374">
        <f>IF($A$31,('2-2　電力使用量入力シート'!$G$70),('2-2　電力使用量入力シート'!$AT$15))</f>
        <v>0</v>
      </c>
      <c r="AU64" s="374">
        <f>IF($A$31,('2-2　電力使用量入力シート'!$G$71),('2-2　電力使用量入力シート'!$AU$15))</f>
        <v>0</v>
      </c>
      <c r="AV64" s="374">
        <f>IF($A$31,('2-2　電力使用量入力シート'!$G$72),('2-2　電力使用量入力シート'!$AV$15))</f>
        <v>0</v>
      </c>
      <c r="AW64" s="374">
        <f>IF($A$31,('2-2　電力使用量入力シート'!$G$73),('2-2　電力使用量入力シート'!$AW$15))</f>
        <v>0</v>
      </c>
      <c r="AX64" s="374">
        <f>IF($A$31,('2-2　電力使用量入力シート'!$G$74),('2-2　電力使用量入力シート'!$AX$15))</f>
        <v>0</v>
      </c>
      <c r="AY64" s="375">
        <f>IF($A$31,('2-2　電力使用量入力シート'!$G$75),('2-2　電力使用量入力シート'!$AY$15))</f>
        <v>0</v>
      </c>
      <c r="AZ64" s="314"/>
    </row>
    <row r="65" spans="1:52" s="315" customFormat="1" ht="16.5" customHeight="1" x14ac:dyDescent="0.4">
      <c r="A65" s="554"/>
      <c r="B65" s="556" t="s">
        <v>407</v>
      </c>
      <c r="C65" s="557"/>
      <c r="D65" s="368" t="str">
        <f t="shared" ref="D65:AY65" si="33">IF(D$63="","0",(2*D64/$C$62/$X$118)^2*0.5)</f>
        <v>0</v>
      </c>
      <c r="E65" s="369" t="str">
        <f t="shared" si="33"/>
        <v>0</v>
      </c>
      <c r="F65" s="369" t="str">
        <f t="shared" si="33"/>
        <v>0</v>
      </c>
      <c r="G65" s="369" t="str">
        <f t="shared" si="33"/>
        <v>0</v>
      </c>
      <c r="H65" s="369" t="str">
        <f t="shared" si="33"/>
        <v>0</v>
      </c>
      <c r="I65" s="369" t="str">
        <f t="shared" si="33"/>
        <v>0</v>
      </c>
      <c r="J65" s="369" t="str">
        <f t="shared" si="33"/>
        <v>0</v>
      </c>
      <c r="K65" s="369" t="str">
        <f t="shared" si="33"/>
        <v>0</v>
      </c>
      <c r="L65" s="369" t="str">
        <f t="shared" si="33"/>
        <v>0</v>
      </c>
      <c r="M65" s="369" t="str">
        <f t="shared" si="33"/>
        <v>0</v>
      </c>
      <c r="N65" s="369" t="str">
        <f t="shared" si="33"/>
        <v>0</v>
      </c>
      <c r="O65" s="369" t="str">
        <f t="shared" si="33"/>
        <v>0</v>
      </c>
      <c r="P65" s="369" t="str">
        <f t="shared" si="33"/>
        <v>0</v>
      </c>
      <c r="Q65" s="369" t="str">
        <f t="shared" si="33"/>
        <v>0</v>
      </c>
      <c r="R65" s="369" t="str">
        <f t="shared" si="33"/>
        <v>0</v>
      </c>
      <c r="S65" s="369" t="str">
        <f t="shared" si="33"/>
        <v>0</v>
      </c>
      <c r="T65" s="369" t="str">
        <f t="shared" si="33"/>
        <v>0</v>
      </c>
      <c r="U65" s="369" t="str">
        <f t="shared" si="33"/>
        <v>0</v>
      </c>
      <c r="V65" s="369" t="str">
        <f t="shared" si="33"/>
        <v>0</v>
      </c>
      <c r="W65" s="369" t="str">
        <f t="shared" si="33"/>
        <v>0</v>
      </c>
      <c r="X65" s="369" t="str">
        <f t="shared" si="33"/>
        <v>0</v>
      </c>
      <c r="Y65" s="369" t="str">
        <f t="shared" si="33"/>
        <v>0</v>
      </c>
      <c r="Z65" s="369" t="str">
        <f t="shared" si="33"/>
        <v>0</v>
      </c>
      <c r="AA65" s="369" t="str">
        <f t="shared" si="33"/>
        <v>0</v>
      </c>
      <c r="AB65" s="369" t="str">
        <f t="shared" si="33"/>
        <v>0</v>
      </c>
      <c r="AC65" s="369" t="str">
        <f t="shared" si="33"/>
        <v>0</v>
      </c>
      <c r="AD65" s="369" t="str">
        <f t="shared" si="33"/>
        <v>0</v>
      </c>
      <c r="AE65" s="369" t="str">
        <f t="shared" si="33"/>
        <v>0</v>
      </c>
      <c r="AF65" s="369" t="str">
        <f t="shared" si="33"/>
        <v>0</v>
      </c>
      <c r="AG65" s="369" t="str">
        <f t="shared" si="33"/>
        <v>0</v>
      </c>
      <c r="AH65" s="369" t="str">
        <f t="shared" si="33"/>
        <v>0</v>
      </c>
      <c r="AI65" s="369" t="str">
        <f t="shared" si="33"/>
        <v>0</v>
      </c>
      <c r="AJ65" s="369" t="str">
        <f t="shared" si="33"/>
        <v>0</v>
      </c>
      <c r="AK65" s="369" t="str">
        <f t="shared" si="33"/>
        <v>0</v>
      </c>
      <c r="AL65" s="369" t="str">
        <f t="shared" si="33"/>
        <v>0</v>
      </c>
      <c r="AM65" s="369" t="str">
        <f t="shared" si="33"/>
        <v>0</v>
      </c>
      <c r="AN65" s="369" t="str">
        <f t="shared" si="33"/>
        <v>0</v>
      </c>
      <c r="AO65" s="369" t="str">
        <f t="shared" si="33"/>
        <v>0</v>
      </c>
      <c r="AP65" s="369" t="str">
        <f t="shared" si="33"/>
        <v>0</v>
      </c>
      <c r="AQ65" s="369" t="str">
        <f t="shared" si="33"/>
        <v>0</v>
      </c>
      <c r="AR65" s="369" t="str">
        <f t="shared" si="33"/>
        <v>0</v>
      </c>
      <c r="AS65" s="369" t="str">
        <f t="shared" si="33"/>
        <v>0</v>
      </c>
      <c r="AT65" s="369" t="str">
        <f t="shared" si="33"/>
        <v>0</v>
      </c>
      <c r="AU65" s="369" t="str">
        <f t="shared" si="33"/>
        <v>0</v>
      </c>
      <c r="AV65" s="369" t="str">
        <f t="shared" si="33"/>
        <v>0</v>
      </c>
      <c r="AW65" s="369" t="str">
        <f t="shared" si="33"/>
        <v>0</v>
      </c>
      <c r="AX65" s="369" t="str">
        <f t="shared" si="33"/>
        <v>0</v>
      </c>
      <c r="AY65" s="369" t="str">
        <f t="shared" si="33"/>
        <v>0</v>
      </c>
      <c r="AZ65" s="314"/>
    </row>
    <row r="66" spans="1:52" s="315" customFormat="1" ht="16.5" customHeight="1" thickBot="1" x14ac:dyDescent="0.45">
      <c r="A66" s="555"/>
      <c r="B66" s="558" t="s">
        <v>408</v>
      </c>
      <c r="C66" s="559"/>
      <c r="D66" s="370" t="e">
        <f t="shared" ref="D66:AY66" si="34">IF(D$63="△","0",(2*D64/$C$62/$X$118)^2*0.5)</f>
        <v>#DIV/0!</v>
      </c>
      <c r="E66" s="371" t="e">
        <f t="shared" si="34"/>
        <v>#DIV/0!</v>
      </c>
      <c r="F66" s="371" t="e">
        <f t="shared" si="34"/>
        <v>#DIV/0!</v>
      </c>
      <c r="G66" s="371" t="e">
        <f t="shared" si="34"/>
        <v>#DIV/0!</v>
      </c>
      <c r="H66" s="371" t="e">
        <f t="shared" si="34"/>
        <v>#DIV/0!</v>
      </c>
      <c r="I66" s="371" t="e">
        <f t="shared" si="34"/>
        <v>#DIV/0!</v>
      </c>
      <c r="J66" s="371" t="e">
        <f t="shared" si="34"/>
        <v>#DIV/0!</v>
      </c>
      <c r="K66" s="371" t="e">
        <f t="shared" si="34"/>
        <v>#DIV/0!</v>
      </c>
      <c r="L66" s="371" t="e">
        <f t="shared" si="34"/>
        <v>#DIV/0!</v>
      </c>
      <c r="M66" s="371" t="e">
        <f t="shared" si="34"/>
        <v>#DIV/0!</v>
      </c>
      <c r="N66" s="371" t="e">
        <f t="shared" si="34"/>
        <v>#DIV/0!</v>
      </c>
      <c r="O66" s="371" t="e">
        <f t="shared" si="34"/>
        <v>#DIV/0!</v>
      </c>
      <c r="P66" s="371" t="e">
        <f t="shared" si="34"/>
        <v>#DIV/0!</v>
      </c>
      <c r="Q66" s="371" t="e">
        <f t="shared" si="34"/>
        <v>#DIV/0!</v>
      </c>
      <c r="R66" s="371" t="e">
        <f t="shared" si="34"/>
        <v>#DIV/0!</v>
      </c>
      <c r="S66" s="371" t="e">
        <f t="shared" si="34"/>
        <v>#DIV/0!</v>
      </c>
      <c r="T66" s="371" t="e">
        <f t="shared" si="34"/>
        <v>#DIV/0!</v>
      </c>
      <c r="U66" s="371" t="e">
        <f t="shared" si="34"/>
        <v>#DIV/0!</v>
      </c>
      <c r="V66" s="371" t="e">
        <f t="shared" si="34"/>
        <v>#DIV/0!</v>
      </c>
      <c r="W66" s="371" t="e">
        <f t="shared" si="34"/>
        <v>#DIV/0!</v>
      </c>
      <c r="X66" s="371" t="e">
        <f t="shared" si="34"/>
        <v>#DIV/0!</v>
      </c>
      <c r="Y66" s="371" t="e">
        <f t="shared" si="34"/>
        <v>#DIV/0!</v>
      </c>
      <c r="Z66" s="371" t="e">
        <f t="shared" si="34"/>
        <v>#DIV/0!</v>
      </c>
      <c r="AA66" s="371" t="e">
        <f t="shared" si="34"/>
        <v>#DIV/0!</v>
      </c>
      <c r="AB66" s="371" t="e">
        <f t="shared" si="34"/>
        <v>#DIV/0!</v>
      </c>
      <c r="AC66" s="371" t="e">
        <f t="shared" si="34"/>
        <v>#DIV/0!</v>
      </c>
      <c r="AD66" s="371" t="e">
        <f t="shared" si="34"/>
        <v>#DIV/0!</v>
      </c>
      <c r="AE66" s="371" t="e">
        <f t="shared" si="34"/>
        <v>#DIV/0!</v>
      </c>
      <c r="AF66" s="371" t="e">
        <f t="shared" si="34"/>
        <v>#DIV/0!</v>
      </c>
      <c r="AG66" s="371" t="e">
        <f t="shared" si="34"/>
        <v>#DIV/0!</v>
      </c>
      <c r="AH66" s="371" t="e">
        <f t="shared" si="34"/>
        <v>#DIV/0!</v>
      </c>
      <c r="AI66" s="371" t="e">
        <f t="shared" si="34"/>
        <v>#DIV/0!</v>
      </c>
      <c r="AJ66" s="371" t="e">
        <f t="shared" si="34"/>
        <v>#DIV/0!</v>
      </c>
      <c r="AK66" s="371" t="e">
        <f t="shared" si="34"/>
        <v>#DIV/0!</v>
      </c>
      <c r="AL66" s="371" t="e">
        <f t="shared" si="34"/>
        <v>#DIV/0!</v>
      </c>
      <c r="AM66" s="371" t="e">
        <f t="shared" si="34"/>
        <v>#DIV/0!</v>
      </c>
      <c r="AN66" s="371" t="e">
        <f t="shared" si="34"/>
        <v>#DIV/0!</v>
      </c>
      <c r="AO66" s="371" t="e">
        <f t="shared" si="34"/>
        <v>#DIV/0!</v>
      </c>
      <c r="AP66" s="371" t="e">
        <f t="shared" si="34"/>
        <v>#DIV/0!</v>
      </c>
      <c r="AQ66" s="371" t="e">
        <f t="shared" si="34"/>
        <v>#DIV/0!</v>
      </c>
      <c r="AR66" s="371" t="e">
        <f t="shared" si="34"/>
        <v>#DIV/0!</v>
      </c>
      <c r="AS66" s="371" t="e">
        <f t="shared" si="34"/>
        <v>#DIV/0!</v>
      </c>
      <c r="AT66" s="371" t="e">
        <f t="shared" si="34"/>
        <v>#DIV/0!</v>
      </c>
      <c r="AU66" s="371" t="e">
        <f t="shared" si="34"/>
        <v>#DIV/0!</v>
      </c>
      <c r="AV66" s="371" t="e">
        <f t="shared" si="34"/>
        <v>#DIV/0!</v>
      </c>
      <c r="AW66" s="371" t="e">
        <f t="shared" si="34"/>
        <v>#DIV/0!</v>
      </c>
      <c r="AX66" s="371" t="e">
        <f t="shared" si="34"/>
        <v>#DIV/0!</v>
      </c>
      <c r="AY66" s="371" t="e">
        <f t="shared" si="34"/>
        <v>#DIV/0!</v>
      </c>
      <c r="AZ66" s="314"/>
    </row>
    <row r="67" spans="1:52" s="311" customFormat="1" ht="16.5" customHeight="1" x14ac:dyDescent="0.4">
      <c r="A67" s="553" t="s">
        <v>343</v>
      </c>
      <c r="B67" s="307" t="s">
        <v>132</v>
      </c>
      <c r="C67" s="308" t="s">
        <v>133</v>
      </c>
      <c r="D67" s="309">
        <v>0</v>
      </c>
      <c r="E67" s="309">
        <v>0.5</v>
      </c>
      <c r="F67" s="309">
        <v>1</v>
      </c>
      <c r="G67" s="309">
        <v>1.5</v>
      </c>
      <c r="H67" s="309">
        <v>2</v>
      </c>
      <c r="I67" s="309">
        <v>2.5</v>
      </c>
      <c r="J67" s="309">
        <v>3</v>
      </c>
      <c r="K67" s="309">
        <v>3.5</v>
      </c>
      <c r="L67" s="309">
        <v>4</v>
      </c>
      <c r="M67" s="309">
        <v>4.5</v>
      </c>
      <c r="N67" s="309">
        <v>5</v>
      </c>
      <c r="O67" s="309">
        <v>5.5</v>
      </c>
      <c r="P67" s="309">
        <v>6</v>
      </c>
      <c r="Q67" s="309">
        <v>6.5</v>
      </c>
      <c r="R67" s="309">
        <v>7</v>
      </c>
      <c r="S67" s="309">
        <v>7.5</v>
      </c>
      <c r="T67" s="309">
        <v>8</v>
      </c>
      <c r="U67" s="309">
        <v>8.5</v>
      </c>
      <c r="V67" s="309">
        <v>9</v>
      </c>
      <c r="W67" s="309">
        <v>9.5</v>
      </c>
      <c r="X67" s="309">
        <v>10</v>
      </c>
      <c r="Y67" s="309">
        <v>10.5</v>
      </c>
      <c r="Z67" s="309">
        <v>11</v>
      </c>
      <c r="AA67" s="309">
        <v>11.5</v>
      </c>
      <c r="AB67" s="309">
        <v>12</v>
      </c>
      <c r="AC67" s="309">
        <v>12.5</v>
      </c>
      <c r="AD67" s="309">
        <v>13</v>
      </c>
      <c r="AE67" s="309">
        <v>13.5</v>
      </c>
      <c r="AF67" s="309">
        <v>14</v>
      </c>
      <c r="AG67" s="309">
        <v>14.5</v>
      </c>
      <c r="AH67" s="309">
        <v>15</v>
      </c>
      <c r="AI67" s="309">
        <v>15.5</v>
      </c>
      <c r="AJ67" s="309">
        <v>16</v>
      </c>
      <c r="AK67" s="309">
        <v>16.5</v>
      </c>
      <c r="AL67" s="309">
        <v>17</v>
      </c>
      <c r="AM67" s="309">
        <v>17.5</v>
      </c>
      <c r="AN67" s="309">
        <v>18</v>
      </c>
      <c r="AO67" s="309">
        <v>18.5</v>
      </c>
      <c r="AP67" s="309">
        <v>19</v>
      </c>
      <c r="AQ67" s="309">
        <v>19.5</v>
      </c>
      <c r="AR67" s="309">
        <v>20</v>
      </c>
      <c r="AS67" s="309">
        <v>20.5</v>
      </c>
      <c r="AT67" s="309">
        <v>21</v>
      </c>
      <c r="AU67" s="309">
        <v>21.5</v>
      </c>
      <c r="AV67" s="309">
        <v>22</v>
      </c>
      <c r="AW67" s="309">
        <v>22.5</v>
      </c>
      <c r="AX67" s="309">
        <v>23</v>
      </c>
      <c r="AY67" s="310">
        <v>23.5</v>
      </c>
      <c r="AZ67" s="318"/>
    </row>
    <row r="68" spans="1:52" s="315" customFormat="1" ht="16.5" customHeight="1" thickBot="1" x14ac:dyDescent="0.45">
      <c r="A68" s="554"/>
      <c r="B68" s="312">
        <f>$C$17</f>
        <v>0</v>
      </c>
      <c r="C68" s="313">
        <f>$D$17</f>
        <v>0</v>
      </c>
      <c r="D68" s="362" t="str">
        <f t="shared" ref="D68:AY68" si="35">IF(D67&lt;$C$68,"△",IF(D67&gt;$B$68-0.5,"△",""))</f>
        <v>△</v>
      </c>
      <c r="E68" s="362" t="str">
        <f t="shared" si="35"/>
        <v>△</v>
      </c>
      <c r="F68" s="362" t="str">
        <f t="shared" si="35"/>
        <v>△</v>
      </c>
      <c r="G68" s="362" t="str">
        <f t="shared" si="35"/>
        <v>△</v>
      </c>
      <c r="H68" s="362" t="str">
        <f t="shared" si="35"/>
        <v>△</v>
      </c>
      <c r="I68" s="362" t="str">
        <f t="shared" si="35"/>
        <v>△</v>
      </c>
      <c r="J68" s="362" t="str">
        <f t="shared" si="35"/>
        <v>△</v>
      </c>
      <c r="K68" s="362" t="str">
        <f t="shared" si="35"/>
        <v>△</v>
      </c>
      <c r="L68" s="362" t="str">
        <f t="shared" si="35"/>
        <v>△</v>
      </c>
      <c r="M68" s="362" t="str">
        <f t="shared" si="35"/>
        <v>△</v>
      </c>
      <c r="N68" s="362" t="str">
        <f t="shared" si="35"/>
        <v>△</v>
      </c>
      <c r="O68" s="362" t="str">
        <f t="shared" si="35"/>
        <v>△</v>
      </c>
      <c r="P68" s="362" t="str">
        <f t="shared" si="35"/>
        <v>△</v>
      </c>
      <c r="Q68" s="362" t="str">
        <f t="shared" si="35"/>
        <v>△</v>
      </c>
      <c r="R68" s="362" t="str">
        <f t="shared" si="35"/>
        <v>△</v>
      </c>
      <c r="S68" s="362" t="str">
        <f t="shared" si="35"/>
        <v>△</v>
      </c>
      <c r="T68" s="362" t="str">
        <f t="shared" si="35"/>
        <v>△</v>
      </c>
      <c r="U68" s="362" t="str">
        <f t="shared" si="35"/>
        <v>△</v>
      </c>
      <c r="V68" s="362" t="str">
        <f t="shared" si="35"/>
        <v>△</v>
      </c>
      <c r="W68" s="362" t="str">
        <f t="shared" si="35"/>
        <v>△</v>
      </c>
      <c r="X68" s="362" t="str">
        <f t="shared" si="35"/>
        <v>△</v>
      </c>
      <c r="Y68" s="362" t="str">
        <f t="shared" si="35"/>
        <v>△</v>
      </c>
      <c r="Z68" s="362" t="str">
        <f t="shared" si="35"/>
        <v>△</v>
      </c>
      <c r="AA68" s="362" t="str">
        <f t="shared" si="35"/>
        <v>△</v>
      </c>
      <c r="AB68" s="362" t="str">
        <f t="shared" si="35"/>
        <v>△</v>
      </c>
      <c r="AC68" s="362" t="str">
        <f t="shared" si="35"/>
        <v>△</v>
      </c>
      <c r="AD68" s="362" t="str">
        <f t="shared" si="35"/>
        <v>△</v>
      </c>
      <c r="AE68" s="362" t="str">
        <f t="shared" si="35"/>
        <v>△</v>
      </c>
      <c r="AF68" s="362" t="str">
        <f t="shared" si="35"/>
        <v>△</v>
      </c>
      <c r="AG68" s="362" t="str">
        <f t="shared" si="35"/>
        <v>△</v>
      </c>
      <c r="AH68" s="362" t="str">
        <f t="shared" si="35"/>
        <v>△</v>
      </c>
      <c r="AI68" s="362" t="str">
        <f t="shared" si="35"/>
        <v>△</v>
      </c>
      <c r="AJ68" s="362" t="str">
        <f t="shared" si="35"/>
        <v>△</v>
      </c>
      <c r="AK68" s="362" t="str">
        <f t="shared" si="35"/>
        <v>△</v>
      </c>
      <c r="AL68" s="362" t="str">
        <f t="shared" si="35"/>
        <v>△</v>
      </c>
      <c r="AM68" s="362" t="str">
        <f t="shared" si="35"/>
        <v>△</v>
      </c>
      <c r="AN68" s="362" t="str">
        <f t="shared" si="35"/>
        <v>△</v>
      </c>
      <c r="AO68" s="362" t="str">
        <f t="shared" si="35"/>
        <v>△</v>
      </c>
      <c r="AP68" s="362" t="str">
        <f t="shared" si="35"/>
        <v>△</v>
      </c>
      <c r="AQ68" s="362" t="str">
        <f t="shared" si="35"/>
        <v>△</v>
      </c>
      <c r="AR68" s="362" t="str">
        <f t="shared" si="35"/>
        <v>△</v>
      </c>
      <c r="AS68" s="362" t="str">
        <f t="shared" si="35"/>
        <v>△</v>
      </c>
      <c r="AT68" s="362" t="str">
        <f t="shared" si="35"/>
        <v>△</v>
      </c>
      <c r="AU68" s="362" t="str">
        <f t="shared" si="35"/>
        <v>△</v>
      </c>
      <c r="AV68" s="362" t="str">
        <f t="shared" si="35"/>
        <v>△</v>
      </c>
      <c r="AW68" s="362" t="str">
        <f t="shared" si="35"/>
        <v>△</v>
      </c>
      <c r="AX68" s="362" t="str">
        <f t="shared" si="35"/>
        <v>△</v>
      </c>
      <c r="AY68" s="363" t="str">
        <f t="shared" si="35"/>
        <v>△</v>
      </c>
      <c r="AZ68" s="314"/>
    </row>
    <row r="69" spans="1:52" s="315" customFormat="1" ht="16.5" customHeight="1" thickBot="1" x14ac:dyDescent="0.45">
      <c r="A69" s="554"/>
      <c r="B69" s="316" t="s">
        <v>388</v>
      </c>
      <c r="C69" s="317">
        <f>$T$6</f>
        <v>0</v>
      </c>
      <c r="D69" s="362" t="str">
        <f t="shared" ref="D69:AY69" si="36">IF(AND(D67&gt;=$B$68,D67&lt;=$C$68-0.5),"△","")</f>
        <v/>
      </c>
      <c r="E69" s="362" t="str">
        <f t="shared" si="36"/>
        <v/>
      </c>
      <c r="F69" s="362" t="str">
        <f t="shared" si="36"/>
        <v/>
      </c>
      <c r="G69" s="362" t="str">
        <f t="shared" si="36"/>
        <v/>
      </c>
      <c r="H69" s="362" t="str">
        <f t="shared" si="36"/>
        <v/>
      </c>
      <c r="I69" s="362" t="str">
        <f t="shared" si="36"/>
        <v/>
      </c>
      <c r="J69" s="362" t="str">
        <f t="shared" si="36"/>
        <v/>
      </c>
      <c r="K69" s="362" t="str">
        <f t="shared" si="36"/>
        <v/>
      </c>
      <c r="L69" s="362" t="str">
        <f t="shared" si="36"/>
        <v/>
      </c>
      <c r="M69" s="362" t="str">
        <f t="shared" si="36"/>
        <v/>
      </c>
      <c r="N69" s="362" t="str">
        <f t="shared" si="36"/>
        <v/>
      </c>
      <c r="O69" s="362" t="str">
        <f t="shared" si="36"/>
        <v/>
      </c>
      <c r="P69" s="362" t="str">
        <f t="shared" si="36"/>
        <v/>
      </c>
      <c r="Q69" s="362" t="str">
        <f t="shared" si="36"/>
        <v/>
      </c>
      <c r="R69" s="362" t="str">
        <f t="shared" si="36"/>
        <v/>
      </c>
      <c r="S69" s="362" t="str">
        <f t="shared" si="36"/>
        <v/>
      </c>
      <c r="T69" s="362" t="str">
        <f t="shared" si="36"/>
        <v/>
      </c>
      <c r="U69" s="362" t="str">
        <f t="shared" si="36"/>
        <v/>
      </c>
      <c r="V69" s="362" t="str">
        <f t="shared" si="36"/>
        <v/>
      </c>
      <c r="W69" s="362" t="str">
        <f t="shared" si="36"/>
        <v/>
      </c>
      <c r="X69" s="362" t="str">
        <f t="shared" si="36"/>
        <v/>
      </c>
      <c r="Y69" s="362" t="str">
        <f t="shared" si="36"/>
        <v/>
      </c>
      <c r="Z69" s="362" t="str">
        <f t="shared" si="36"/>
        <v/>
      </c>
      <c r="AA69" s="362" t="str">
        <f t="shared" si="36"/>
        <v/>
      </c>
      <c r="AB69" s="362" t="str">
        <f t="shared" si="36"/>
        <v/>
      </c>
      <c r="AC69" s="362" t="str">
        <f t="shared" si="36"/>
        <v/>
      </c>
      <c r="AD69" s="362" t="str">
        <f t="shared" si="36"/>
        <v/>
      </c>
      <c r="AE69" s="362" t="str">
        <f t="shared" si="36"/>
        <v/>
      </c>
      <c r="AF69" s="362" t="str">
        <f t="shared" si="36"/>
        <v/>
      </c>
      <c r="AG69" s="362" t="str">
        <f t="shared" si="36"/>
        <v/>
      </c>
      <c r="AH69" s="362" t="str">
        <f t="shared" si="36"/>
        <v/>
      </c>
      <c r="AI69" s="362" t="str">
        <f t="shared" si="36"/>
        <v/>
      </c>
      <c r="AJ69" s="362" t="str">
        <f t="shared" si="36"/>
        <v/>
      </c>
      <c r="AK69" s="362" t="str">
        <f t="shared" si="36"/>
        <v/>
      </c>
      <c r="AL69" s="362" t="str">
        <f t="shared" si="36"/>
        <v/>
      </c>
      <c r="AM69" s="362" t="str">
        <f t="shared" si="36"/>
        <v/>
      </c>
      <c r="AN69" s="362" t="str">
        <f t="shared" si="36"/>
        <v/>
      </c>
      <c r="AO69" s="362" t="str">
        <f t="shared" si="36"/>
        <v/>
      </c>
      <c r="AP69" s="362" t="str">
        <f t="shared" si="36"/>
        <v/>
      </c>
      <c r="AQ69" s="362" t="str">
        <f t="shared" si="36"/>
        <v/>
      </c>
      <c r="AR69" s="362" t="str">
        <f t="shared" si="36"/>
        <v/>
      </c>
      <c r="AS69" s="362" t="str">
        <f t="shared" si="36"/>
        <v/>
      </c>
      <c r="AT69" s="362" t="str">
        <f t="shared" si="36"/>
        <v/>
      </c>
      <c r="AU69" s="362" t="str">
        <f t="shared" si="36"/>
        <v/>
      </c>
      <c r="AV69" s="362" t="str">
        <f t="shared" si="36"/>
        <v/>
      </c>
      <c r="AW69" s="362" t="str">
        <f t="shared" si="36"/>
        <v/>
      </c>
      <c r="AX69" s="362" t="str">
        <f t="shared" si="36"/>
        <v/>
      </c>
      <c r="AY69" s="363" t="str">
        <f t="shared" si="36"/>
        <v/>
      </c>
      <c r="AZ69" s="314"/>
    </row>
    <row r="70" spans="1:52" s="315" customFormat="1" ht="16.5" customHeight="1" x14ac:dyDescent="0.4">
      <c r="A70" s="554"/>
      <c r="B70" s="560" t="s">
        <v>439</v>
      </c>
      <c r="C70" s="561"/>
      <c r="D70" s="364" t="str">
        <f t="shared" ref="D70:AY70" si="37">IF($B$68&gt;$C$68,D68,D69)</f>
        <v/>
      </c>
      <c r="E70" s="362" t="str">
        <f t="shared" si="37"/>
        <v/>
      </c>
      <c r="F70" s="362" t="str">
        <f t="shared" si="37"/>
        <v/>
      </c>
      <c r="G70" s="362" t="str">
        <f t="shared" si="37"/>
        <v/>
      </c>
      <c r="H70" s="362" t="str">
        <f t="shared" si="37"/>
        <v/>
      </c>
      <c r="I70" s="362" t="str">
        <f t="shared" si="37"/>
        <v/>
      </c>
      <c r="J70" s="362" t="str">
        <f t="shared" si="37"/>
        <v/>
      </c>
      <c r="K70" s="362" t="str">
        <f t="shared" si="37"/>
        <v/>
      </c>
      <c r="L70" s="362" t="str">
        <f t="shared" si="37"/>
        <v/>
      </c>
      <c r="M70" s="362" t="str">
        <f t="shared" si="37"/>
        <v/>
      </c>
      <c r="N70" s="362" t="str">
        <f t="shared" si="37"/>
        <v/>
      </c>
      <c r="O70" s="362" t="str">
        <f t="shared" si="37"/>
        <v/>
      </c>
      <c r="P70" s="362" t="str">
        <f t="shared" si="37"/>
        <v/>
      </c>
      <c r="Q70" s="362" t="str">
        <f t="shared" si="37"/>
        <v/>
      </c>
      <c r="R70" s="362" t="str">
        <f t="shared" si="37"/>
        <v/>
      </c>
      <c r="S70" s="362" t="str">
        <f t="shared" si="37"/>
        <v/>
      </c>
      <c r="T70" s="362" t="str">
        <f t="shared" si="37"/>
        <v/>
      </c>
      <c r="U70" s="362" t="str">
        <f t="shared" si="37"/>
        <v/>
      </c>
      <c r="V70" s="362" t="str">
        <f t="shared" si="37"/>
        <v/>
      </c>
      <c r="W70" s="362" t="str">
        <f t="shared" si="37"/>
        <v/>
      </c>
      <c r="X70" s="362" t="str">
        <f t="shared" si="37"/>
        <v/>
      </c>
      <c r="Y70" s="362" t="str">
        <f t="shared" si="37"/>
        <v/>
      </c>
      <c r="Z70" s="362" t="str">
        <f t="shared" si="37"/>
        <v/>
      </c>
      <c r="AA70" s="362" t="str">
        <f t="shared" si="37"/>
        <v/>
      </c>
      <c r="AB70" s="362" t="str">
        <f t="shared" si="37"/>
        <v/>
      </c>
      <c r="AC70" s="362" t="str">
        <f t="shared" si="37"/>
        <v/>
      </c>
      <c r="AD70" s="362" t="str">
        <f t="shared" si="37"/>
        <v/>
      </c>
      <c r="AE70" s="362" t="str">
        <f t="shared" si="37"/>
        <v/>
      </c>
      <c r="AF70" s="362" t="str">
        <f t="shared" si="37"/>
        <v/>
      </c>
      <c r="AG70" s="362" t="str">
        <f t="shared" si="37"/>
        <v/>
      </c>
      <c r="AH70" s="362" t="str">
        <f t="shared" si="37"/>
        <v/>
      </c>
      <c r="AI70" s="362" t="str">
        <f t="shared" si="37"/>
        <v/>
      </c>
      <c r="AJ70" s="362" t="str">
        <f t="shared" si="37"/>
        <v/>
      </c>
      <c r="AK70" s="362" t="str">
        <f t="shared" si="37"/>
        <v/>
      </c>
      <c r="AL70" s="362" t="str">
        <f t="shared" si="37"/>
        <v/>
      </c>
      <c r="AM70" s="362" t="str">
        <f t="shared" si="37"/>
        <v/>
      </c>
      <c r="AN70" s="362" t="str">
        <f t="shared" si="37"/>
        <v/>
      </c>
      <c r="AO70" s="362" t="str">
        <f t="shared" si="37"/>
        <v/>
      </c>
      <c r="AP70" s="362" t="str">
        <f t="shared" si="37"/>
        <v/>
      </c>
      <c r="AQ70" s="362" t="str">
        <f t="shared" si="37"/>
        <v/>
      </c>
      <c r="AR70" s="362" t="str">
        <f t="shared" si="37"/>
        <v/>
      </c>
      <c r="AS70" s="362" t="str">
        <f t="shared" si="37"/>
        <v/>
      </c>
      <c r="AT70" s="362" t="str">
        <f t="shared" si="37"/>
        <v/>
      </c>
      <c r="AU70" s="362" t="str">
        <f t="shared" si="37"/>
        <v/>
      </c>
      <c r="AV70" s="362" t="str">
        <f t="shared" si="37"/>
        <v/>
      </c>
      <c r="AW70" s="362" t="str">
        <f t="shared" si="37"/>
        <v/>
      </c>
      <c r="AX70" s="362" t="str">
        <f t="shared" si="37"/>
        <v/>
      </c>
      <c r="AY70" s="363" t="str">
        <f t="shared" si="37"/>
        <v/>
      </c>
      <c r="AZ70" s="314"/>
    </row>
    <row r="71" spans="1:52" s="315" customFormat="1" ht="16.5" customHeight="1" x14ac:dyDescent="0.4">
      <c r="A71" s="554"/>
      <c r="B71" s="556" t="s">
        <v>438</v>
      </c>
      <c r="C71" s="557"/>
      <c r="D71" s="373">
        <f>IF($A$31,('2-2　電力使用量入力シート'!$H$28),('2-2　電力使用量入力シート'!$D$16))</f>
        <v>0</v>
      </c>
      <c r="E71" s="374">
        <f>IF($A$31,('2-2　電力使用量入力シート'!$H$29),('2-2　電力使用量入力シート'!$E$16))</f>
        <v>0</v>
      </c>
      <c r="F71" s="374">
        <f>IF($A$31,('2-2　電力使用量入力シート'!$H$30),('2-2　電力使用量入力シート'!$F$16))</f>
        <v>0</v>
      </c>
      <c r="G71" s="374">
        <f>IF($A$31,('2-2　電力使用量入力シート'!$H$31),('2-2　電力使用量入力シート'!$G$16))</f>
        <v>0</v>
      </c>
      <c r="H71" s="374">
        <f>IF($A$31,('2-2　電力使用量入力シート'!$H$32),('2-2　電力使用量入力シート'!$H$16))</f>
        <v>0</v>
      </c>
      <c r="I71" s="374">
        <f>IF($A$31,('2-2　電力使用量入力シート'!$H$33),('2-2　電力使用量入力シート'!$I$16))</f>
        <v>0</v>
      </c>
      <c r="J71" s="374">
        <f>IF($A$31,('2-2　電力使用量入力シート'!$H$34),('2-2　電力使用量入力シート'!$J$16))</f>
        <v>0</v>
      </c>
      <c r="K71" s="374">
        <f>IF($A$31,('2-2　電力使用量入力シート'!$H$35),('2-2　電力使用量入力シート'!$K$16))</f>
        <v>0</v>
      </c>
      <c r="L71" s="374">
        <f>IF($A$31,('2-2　電力使用量入力シート'!$H$36),('2-2　電力使用量入力シート'!$L$16))</f>
        <v>0</v>
      </c>
      <c r="M71" s="374">
        <f>IF($A$31,('2-2　電力使用量入力シート'!$H$37),('2-2　電力使用量入力シート'!$M$16))</f>
        <v>0</v>
      </c>
      <c r="N71" s="374">
        <f>IF($A$31,('2-2　電力使用量入力シート'!$H$38),('2-2　電力使用量入力シート'!$N$16))</f>
        <v>0</v>
      </c>
      <c r="O71" s="374">
        <f>IF($A$31,('2-2　電力使用量入力シート'!$H$39),('2-2　電力使用量入力シート'!$O$16))</f>
        <v>0</v>
      </c>
      <c r="P71" s="374">
        <f>IF($A$31,('2-2　電力使用量入力シート'!$H$40),('2-2　電力使用量入力シート'!$P$16))</f>
        <v>0</v>
      </c>
      <c r="Q71" s="374">
        <f>IF($A$31,('2-2　電力使用量入力シート'!$H$41),('2-2　電力使用量入力シート'!$Q$16))</f>
        <v>0</v>
      </c>
      <c r="R71" s="374">
        <f>IF($A$31,('2-2　電力使用量入力シート'!$H$42),('2-2　電力使用量入力シート'!$R$16))</f>
        <v>0</v>
      </c>
      <c r="S71" s="374">
        <f>IF($A$31,('2-2　電力使用量入力シート'!$H$43),('2-2　電力使用量入力シート'!$S$16))</f>
        <v>0</v>
      </c>
      <c r="T71" s="374">
        <f>IF($A$31,('2-2　電力使用量入力シート'!$H$44),('2-2　電力使用量入力シート'!$T$16))</f>
        <v>0</v>
      </c>
      <c r="U71" s="374">
        <f>IF($A$31,('2-2　電力使用量入力シート'!$H$45),('2-2　電力使用量入力シート'!$U$16))</f>
        <v>0</v>
      </c>
      <c r="V71" s="374">
        <f>IF($A$31,('2-2　電力使用量入力シート'!$H$46),('2-2　電力使用量入力シート'!$V$16))</f>
        <v>0</v>
      </c>
      <c r="W71" s="374">
        <f>IF($A$31,('2-2　電力使用量入力シート'!$H$47),('2-2　電力使用量入力シート'!$W$16))</f>
        <v>0</v>
      </c>
      <c r="X71" s="374">
        <f>IF($A$31,('2-2　電力使用量入力シート'!$H$48),('2-2　電力使用量入力シート'!$X$16))</f>
        <v>0</v>
      </c>
      <c r="Y71" s="374">
        <f>IF($A$31,('2-2　電力使用量入力シート'!$H$49),('2-2　電力使用量入力シート'!$Y$16))</f>
        <v>0</v>
      </c>
      <c r="Z71" s="374">
        <f>IF($A$31,('2-2　電力使用量入力シート'!$H$50),('2-2　電力使用量入力シート'!$Z$16))</f>
        <v>0</v>
      </c>
      <c r="AA71" s="374">
        <f>IF($A$31,('2-2　電力使用量入力シート'!$H$51),('2-2　電力使用量入力シート'!$AA$16))</f>
        <v>0</v>
      </c>
      <c r="AB71" s="374">
        <f>IF($A$31,('2-2　電力使用量入力シート'!$H$52),('2-2　電力使用量入力シート'!$AB$16))</f>
        <v>0</v>
      </c>
      <c r="AC71" s="374">
        <f>IF($A$31,('2-2　電力使用量入力シート'!$H$53),('2-2　電力使用量入力シート'!$AC$16))</f>
        <v>0</v>
      </c>
      <c r="AD71" s="374">
        <f>IF($A$31,('2-2　電力使用量入力シート'!$H$54),('2-2　電力使用量入力シート'!$AD$16))</f>
        <v>0</v>
      </c>
      <c r="AE71" s="374">
        <f>IF($A$31,('2-2　電力使用量入力シート'!$H$55),('2-2　電力使用量入力シート'!$AE$16))</f>
        <v>0</v>
      </c>
      <c r="AF71" s="374">
        <f>IF($A$31,('2-2　電力使用量入力シート'!$H$56),('2-2　電力使用量入力シート'!$AF$16))</f>
        <v>0</v>
      </c>
      <c r="AG71" s="374">
        <f>IF($A$31,('2-2　電力使用量入力シート'!$H$57),('2-2　電力使用量入力シート'!$AG$16))</f>
        <v>0</v>
      </c>
      <c r="AH71" s="374">
        <f>IF($A$31,('2-2　電力使用量入力シート'!$H$58),('2-2　電力使用量入力シート'!$AH$16))</f>
        <v>0</v>
      </c>
      <c r="AI71" s="374">
        <f>IF($A$31,('2-2　電力使用量入力シート'!$H$59),('2-2　電力使用量入力シート'!$AI$16))</f>
        <v>0</v>
      </c>
      <c r="AJ71" s="374">
        <f>IF($A$31,('2-2　電力使用量入力シート'!$H$60),('2-2　電力使用量入力シート'!$AJ$16))</f>
        <v>0</v>
      </c>
      <c r="AK71" s="374">
        <f>IF($A$31,('2-2　電力使用量入力シート'!$H$61),('2-2　電力使用量入力シート'!$AK$16))</f>
        <v>0</v>
      </c>
      <c r="AL71" s="374">
        <f>IF($A$31,('2-2　電力使用量入力シート'!$H$62),('2-2　電力使用量入力シート'!$AL$16))</f>
        <v>0</v>
      </c>
      <c r="AM71" s="374">
        <f>IF($A$31,('2-2　電力使用量入力シート'!$H$63),('2-2　電力使用量入力シート'!$AM$16))</f>
        <v>0</v>
      </c>
      <c r="AN71" s="374">
        <f>IF($A$31,('2-2　電力使用量入力シート'!$H$64),('2-2　電力使用量入力シート'!$AN$16))</f>
        <v>0</v>
      </c>
      <c r="AO71" s="374">
        <f>IF($A$31,('2-2　電力使用量入力シート'!$H$65),('2-2　電力使用量入力シート'!$AO$16))</f>
        <v>0</v>
      </c>
      <c r="AP71" s="374">
        <f>IF($A$31,('2-2　電力使用量入力シート'!$H$66),('2-2　電力使用量入力シート'!$AP$16))</f>
        <v>0</v>
      </c>
      <c r="AQ71" s="374">
        <f>IF($A$31,('2-2　電力使用量入力シート'!$H$67),('2-2　電力使用量入力シート'!$AQ$16))</f>
        <v>0</v>
      </c>
      <c r="AR71" s="374">
        <f>IF($A$31,('2-2　電力使用量入力シート'!$H$68),('2-2　電力使用量入力シート'!$AR$16))</f>
        <v>0</v>
      </c>
      <c r="AS71" s="374">
        <f>IF($A$31,('2-2　電力使用量入力シート'!$H$69),('2-2　電力使用量入力シート'!$AS$16))</f>
        <v>0</v>
      </c>
      <c r="AT71" s="374">
        <f>IF($A$31,('2-2　電力使用量入力シート'!$H$70),('2-2　電力使用量入力シート'!$AT$16))</f>
        <v>0</v>
      </c>
      <c r="AU71" s="374">
        <f>IF($A$31,('2-2　電力使用量入力シート'!$H$71),('2-2　電力使用量入力シート'!$AU$16))</f>
        <v>0</v>
      </c>
      <c r="AV71" s="374">
        <f>IF($A$31,('2-2　電力使用量入力シート'!$H$72),('2-2　電力使用量入力シート'!$AV$16))</f>
        <v>0</v>
      </c>
      <c r="AW71" s="374">
        <f>IF($A$31,('2-2　電力使用量入力シート'!$H$73),('2-2　電力使用量入力シート'!$AW$16))</f>
        <v>0</v>
      </c>
      <c r="AX71" s="374">
        <f>IF($A$31,('2-2　電力使用量入力シート'!$H$74),('2-2　電力使用量入力シート'!$AX$16))</f>
        <v>0</v>
      </c>
      <c r="AY71" s="375">
        <f>IF($A$31,('2-2　電力使用量入力シート'!$H$75),('2-2　電力使用量入力シート'!$AY$16))</f>
        <v>0</v>
      </c>
      <c r="AZ71" s="314"/>
    </row>
    <row r="72" spans="1:52" s="315" customFormat="1" ht="16.5" customHeight="1" x14ac:dyDescent="0.4">
      <c r="A72" s="554"/>
      <c r="B72" s="556" t="s">
        <v>407</v>
      </c>
      <c r="C72" s="557"/>
      <c r="D72" s="368" t="str">
        <f t="shared" ref="D72:AY72" si="38">IF(D$70="","0",(2*D71/$C$69/$X$118)^2*0.5)</f>
        <v>0</v>
      </c>
      <c r="E72" s="369" t="str">
        <f t="shared" si="38"/>
        <v>0</v>
      </c>
      <c r="F72" s="369" t="str">
        <f t="shared" si="38"/>
        <v>0</v>
      </c>
      <c r="G72" s="369" t="str">
        <f t="shared" si="38"/>
        <v>0</v>
      </c>
      <c r="H72" s="369" t="str">
        <f t="shared" si="38"/>
        <v>0</v>
      </c>
      <c r="I72" s="369" t="str">
        <f t="shared" si="38"/>
        <v>0</v>
      </c>
      <c r="J72" s="369" t="str">
        <f t="shared" si="38"/>
        <v>0</v>
      </c>
      <c r="K72" s="369" t="str">
        <f t="shared" si="38"/>
        <v>0</v>
      </c>
      <c r="L72" s="369" t="str">
        <f t="shared" si="38"/>
        <v>0</v>
      </c>
      <c r="M72" s="369" t="str">
        <f t="shared" si="38"/>
        <v>0</v>
      </c>
      <c r="N72" s="369" t="str">
        <f t="shared" si="38"/>
        <v>0</v>
      </c>
      <c r="O72" s="369" t="str">
        <f t="shared" si="38"/>
        <v>0</v>
      </c>
      <c r="P72" s="369" t="str">
        <f t="shared" si="38"/>
        <v>0</v>
      </c>
      <c r="Q72" s="369" t="str">
        <f t="shared" si="38"/>
        <v>0</v>
      </c>
      <c r="R72" s="369" t="str">
        <f t="shared" si="38"/>
        <v>0</v>
      </c>
      <c r="S72" s="369" t="str">
        <f t="shared" si="38"/>
        <v>0</v>
      </c>
      <c r="T72" s="369" t="str">
        <f t="shared" si="38"/>
        <v>0</v>
      </c>
      <c r="U72" s="369" t="str">
        <f t="shared" si="38"/>
        <v>0</v>
      </c>
      <c r="V72" s="369" t="str">
        <f t="shared" si="38"/>
        <v>0</v>
      </c>
      <c r="W72" s="369" t="str">
        <f t="shared" si="38"/>
        <v>0</v>
      </c>
      <c r="X72" s="369" t="str">
        <f t="shared" si="38"/>
        <v>0</v>
      </c>
      <c r="Y72" s="369" t="str">
        <f t="shared" si="38"/>
        <v>0</v>
      </c>
      <c r="Z72" s="369" t="str">
        <f t="shared" si="38"/>
        <v>0</v>
      </c>
      <c r="AA72" s="369" t="str">
        <f t="shared" si="38"/>
        <v>0</v>
      </c>
      <c r="AB72" s="369" t="str">
        <f t="shared" si="38"/>
        <v>0</v>
      </c>
      <c r="AC72" s="369" t="str">
        <f t="shared" si="38"/>
        <v>0</v>
      </c>
      <c r="AD72" s="369" t="str">
        <f t="shared" si="38"/>
        <v>0</v>
      </c>
      <c r="AE72" s="369" t="str">
        <f t="shared" si="38"/>
        <v>0</v>
      </c>
      <c r="AF72" s="369" t="str">
        <f t="shared" si="38"/>
        <v>0</v>
      </c>
      <c r="AG72" s="369" t="str">
        <f t="shared" si="38"/>
        <v>0</v>
      </c>
      <c r="AH72" s="369" t="str">
        <f t="shared" si="38"/>
        <v>0</v>
      </c>
      <c r="AI72" s="369" t="str">
        <f t="shared" si="38"/>
        <v>0</v>
      </c>
      <c r="AJ72" s="369" t="str">
        <f t="shared" si="38"/>
        <v>0</v>
      </c>
      <c r="AK72" s="369" t="str">
        <f t="shared" si="38"/>
        <v>0</v>
      </c>
      <c r="AL72" s="369" t="str">
        <f t="shared" si="38"/>
        <v>0</v>
      </c>
      <c r="AM72" s="369" t="str">
        <f t="shared" si="38"/>
        <v>0</v>
      </c>
      <c r="AN72" s="369" t="str">
        <f t="shared" si="38"/>
        <v>0</v>
      </c>
      <c r="AO72" s="369" t="str">
        <f t="shared" si="38"/>
        <v>0</v>
      </c>
      <c r="AP72" s="369" t="str">
        <f t="shared" si="38"/>
        <v>0</v>
      </c>
      <c r="AQ72" s="369" t="str">
        <f t="shared" si="38"/>
        <v>0</v>
      </c>
      <c r="AR72" s="369" t="str">
        <f t="shared" si="38"/>
        <v>0</v>
      </c>
      <c r="AS72" s="369" t="str">
        <f t="shared" si="38"/>
        <v>0</v>
      </c>
      <c r="AT72" s="369" t="str">
        <f t="shared" si="38"/>
        <v>0</v>
      </c>
      <c r="AU72" s="369" t="str">
        <f t="shared" si="38"/>
        <v>0</v>
      </c>
      <c r="AV72" s="369" t="str">
        <f t="shared" si="38"/>
        <v>0</v>
      </c>
      <c r="AW72" s="369" t="str">
        <f t="shared" si="38"/>
        <v>0</v>
      </c>
      <c r="AX72" s="369" t="str">
        <f t="shared" si="38"/>
        <v>0</v>
      </c>
      <c r="AY72" s="369" t="str">
        <f t="shared" si="38"/>
        <v>0</v>
      </c>
      <c r="AZ72" s="314"/>
    </row>
    <row r="73" spans="1:52" s="315" customFormat="1" ht="16.5" customHeight="1" thickBot="1" x14ac:dyDescent="0.45">
      <c r="A73" s="555"/>
      <c r="B73" s="558" t="s">
        <v>408</v>
      </c>
      <c r="C73" s="559"/>
      <c r="D73" s="370" t="e">
        <f t="shared" ref="D73:AY73" si="39">IF(D$70="△","0",(2*D71/$C$69/$X$118)^2*0.5)</f>
        <v>#DIV/0!</v>
      </c>
      <c r="E73" s="371" t="e">
        <f t="shared" si="39"/>
        <v>#DIV/0!</v>
      </c>
      <c r="F73" s="371" t="e">
        <f t="shared" si="39"/>
        <v>#DIV/0!</v>
      </c>
      <c r="G73" s="371" t="e">
        <f t="shared" si="39"/>
        <v>#DIV/0!</v>
      </c>
      <c r="H73" s="371" t="e">
        <f t="shared" si="39"/>
        <v>#DIV/0!</v>
      </c>
      <c r="I73" s="371" t="e">
        <f t="shared" si="39"/>
        <v>#DIV/0!</v>
      </c>
      <c r="J73" s="371" t="e">
        <f t="shared" si="39"/>
        <v>#DIV/0!</v>
      </c>
      <c r="K73" s="371" t="e">
        <f t="shared" si="39"/>
        <v>#DIV/0!</v>
      </c>
      <c r="L73" s="371" t="e">
        <f t="shared" si="39"/>
        <v>#DIV/0!</v>
      </c>
      <c r="M73" s="371" t="e">
        <f t="shared" si="39"/>
        <v>#DIV/0!</v>
      </c>
      <c r="N73" s="371" t="e">
        <f t="shared" si="39"/>
        <v>#DIV/0!</v>
      </c>
      <c r="O73" s="371" t="e">
        <f t="shared" si="39"/>
        <v>#DIV/0!</v>
      </c>
      <c r="P73" s="371" t="e">
        <f t="shared" si="39"/>
        <v>#DIV/0!</v>
      </c>
      <c r="Q73" s="371" t="e">
        <f t="shared" si="39"/>
        <v>#DIV/0!</v>
      </c>
      <c r="R73" s="371" t="e">
        <f t="shared" si="39"/>
        <v>#DIV/0!</v>
      </c>
      <c r="S73" s="371" t="e">
        <f t="shared" si="39"/>
        <v>#DIV/0!</v>
      </c>
      <c r="T73" s="371" t="e">
        <f t="shared" si="39"/>
        <v>#DIV/0!</v>
      </c>
      <c r="U73" s="371" t="e">
        <f t="shared" si="39"/>
        <v>#DIV/0!</v>
      </c>
      <c r="V73" s="371" t="e">
        <f t="shared" si="39"/>
        <v>#DIV/0!</v>
      </c>
      <c r="W73" s="371" t="e">
        <f t="shared" si="39"/>
        <v>#DIV/0!</v>
      </c>
      <c r="X73" s="371" t="e">
        <f t="shared" si="39"/>
        <v>#DIV/0!</v>
      </c>
      <c r="Y73" s="371" t="e">
        <f t="shared" si="39"/>
        <v>#DIV/0!</v>
      </c>
      <c r="Z73" s="371" t="e">
        <f t="shared" si="39"/>
        <v>#DIV/0!</v>
      </c>
      <c r="AA73" s="371" t="e">
        <f t="shared" si="39"/>
        <v>#DIV/0!</v>
      </c>
      <c r="AB73" s="371" t="e">
        <f t="shared" si="39"/>
        <v>#DIV/0!</v>
      </c>
      <c r="AC73" s="371" t="e">
        <f t="shared" si="39"/>
        <v>#DIV/0!</v>
      </c>
      <c r="AD73" s="371" t="e">
        <f t="shared" si="39"/>
        <v>#DIV/0!</v>
      </c>
      <c r="AE73" s="371" t="e">
        <f t="shared" si="39"/>
        <v>#DIV/0!</v>
      </c>
      <c r="AF73" s="371" t="e">
        <f t="shared" si="39"/>
        <v>#DIV/0!</v>
      </c>
      <c r="AG73" s="371" t="e">
        <f t="shared" si="39"/>
        <v>#DIV/0!</v>
      </c>
      <c r="AH73" s="371" t="e">
        <f t="shared" si="39"/>
        <v>#DIV/0!</v>
      </c>
      <c r="AI73" s="371" t="e">
        <f t="shared" si="39"/>
        <v>#DIV/0!</v>
      </c>
      <c r="AJ73" s="371" t="e">
        <f t="shared" si="39"/>
        <v>#DIV/0!</v>
      </c>
      <c r="AK73" s="371" t="e">
        <f t="shared" si="39"/>
        <v>#DIV/0!</v>
      </c>
      <c r="AL73" s="371" t="e">
        <f t="shared" si="39"/>
        <v>#DIV/0!</v>
      </c>
      <c r="AM73" s="371" t="e">
        <f t="shared" si="39"/>
        <v>#DIV/0!</v>
      </c>
      <c r="AN73" s="371" t="e">
        <f t="shared" si="39"/>
        <v>#DIV/0!</v>
      </c>
      <c r="AO73" s="371" t="e">
        <f t="shared" si="39"/>
        <v>#DIV/0!</v>
      </c>
      <c r="AP73" s="371" t="e">
        <f t="shared" si="39"/>
        <v>#DIV/0!</v>
      </c>
      <c r="AQ73" s="371" t="e">
        <f t="shared" si="39"/>
        <v>#DIV/0!</v>
      </c>
      <c r="AR73" s="371" t="e">
        <f t="shared" si="39"/>
        <v>#DIV/0!</v>
      </c>
      <c r="AS73" s="371" t="e">
        <f t="shared" si="39"/>
        <v>#DIV/0!</v>
      </c>
      <c r="AT73" s="371" t="e">
        <f t="shared" si="39"/>
        <v>#DIV/0!</v>
      </c>
      <c r="AU73" s="371" t="e">
        <f t="shared" si="39"/>
        <v>#DIV/0!</v>
      </c>
      <c r="AV73" s="371" t="e">
        <f t="shared" si="39"/>
        <v>#DIV/0!</v>
      </c>
      <c r="AW73" s="371" t="e">
        <f t="shared" si="39"/>
        <v>#DIV/0!</v>
      </c>
      <c r="AX73" s="371" t="e">
        <f t="shared" si="39"/>
        <v>#DIV/0!</v>
      </c>
      <c r="AY73" s="371" t="e">
        <f t="shared" si="39"/>
        <v>#DIV/0!</v>
      </c>
      <c r="AZ73" s="314"/>
    </row>
    <row r="74" spans="1:52" s="311" customFormat="1" ht="16.5" customHeight="1" x14ac:dyDescent="0.4">
      <c r="A74" s="553" t="s">
        <v>344</v>
      </c>
      <c r="B74" s="307" t="s">
        <v>132</v>
      </c>
      <c r="C74" s="308" t="s">
        <v>133</v>
      </c>
      <c r="D74" s="309">
        <v>0</v>
      </c>
      <c r="E74" s="309">
        <v>0.5</v>
      </c>
      <c r="F74" s="309">
        <v>1</v>
      </c>
      <c r="G74" s="309">
        <v>1.5</v>
      </c>
      <c r="H74" s="309">
        <v>2</v>
      </c>
      <c r="I74" s="309">
        <v>2.5</v>
      </c>
      <c r="J74" s="309">
        <v>3</v>
      </c>
      <c r="K74" s="309">
        <v>3.5</v>
      </c>
      <c r="L74" s="309">
        <v>4</v>
      </c>
      <c r="M74" s="309">
        <v>4.5</v>
      </c>
      <c r="N74" s="309">
        <v>5</v>
      </c>
      <c r="O74" s="309">
        <v>5.5</v>
      </c>
      <c r="P74" s="309">
        <v>6</v>
      </c>
      <c r="Q74" s="309">
        <v>6.5</v>
      </c>
      <c r="R74" s="309">
        <v>7</v>
      </c>
      <c r="S74" s="309">
        <v>7.5</v>
      </c>
      <c r="T74" s="309">
        <v>8</v>
      </c>
      <c r="U74" s="309">
        <v>8.5</v>
      </c>
      <c r="V74" s="309">
        <v>9</v>
      </c>
      <c r="W74" s="309">
        <v>9.5</v>
      </c>
      <c r="X74" s="309">
        <v>10</v>
      </c>
      <c r="Y74" s="309">
        <v>10.5</v>
      </c>
      <c r="Z74" s="309">
        <v>11</v>
      </c>
      <c r="AA74" s="309">
        <v>11.5</v>
      </c>
      <c r="AB74" s="309">
        <v>12</v>
      </c>
      <c r="AC74" s="309">
        <v>12.5</v>
      </c>
      <c r="AD74" s="309">
        <v>13</v>
      </c>
      <c r="AE74" s="309">
        <v>13.5</v>
      </c>
      <c r="AF74" s="309">
        <v>14</v>
      </c>
      <c r="AG74" s="309">
        <v>14.5</v>
      </c>
      <c r="AH74" s="309">
        <v>15</v>
      </c>
      <c r="AI74" s="309">
        <v>15.5</v>
      </c>
      <c r="AJ74" s="309">
        <v>16</v>
      </c>
      <c r="AK74" s="309">
        <v>16.5</v>
      </c>
      <c r="AL74" s="309">
        <v>17</v>
      </c>
      <c r="AM74" s="309">
        <v>17.5</v>
      </c>
      <c r="AN74" s="309">
        <v>18</v>
      </c>
      <c r="AO74" s="309">
        <v>18.5</v>
      </c>
      <c r="AP74" s="309">
        <v>19</v>
      </c>
      <c r="AQ74" s="309">
        <v>19.5</v>
      </c>
      <c r="AR74" s="309">
        <v>20</v>
      </c>
      <c r="AS74" s="309">
        <v>20.5</v>
      </c>
      <c r="AT74" s="309">
        <v>21</v>
      </c>
      <c r="AU74" s="309">
        <v>21.5</v>
      </c>
      <c r="AV74" s="309">
        <v>22</v>
      </c>
      <c r="AW74" s="309">
        <v>22.5</v>
      </c>
      <c r="AX74" s="309">
        <v>23</v>
      </c>
      <c r="AY74" s="310">
        <v>23.5</v>
      </c>
      <c r="AZ74" s="318"/>
    </row>
    <row r="75" spans="1:52" s="315" customFormat="1" ht="16.5" customHeight="1" thickBot="1" x14ac:dyDescent="0.45">
      <c r="A75" s="554"/>
      <c r="B75" s="312">
        <f>$C$19</f>
        <v>0</v>
      </c>
      <c r="C75" s="313">
        <f>$D$19</f>
        <v>0</v>
      </c>
      <c r="D75" s="362" t="str">
        <f t="shared" ref="D75:AY75" si="40">IF(D74&lt;$C$75,"△",IF(D74&gt;$B$75-0.5,"△",""))</f>
        <v>△</v>
      </c>
      <c r="E75" s="362" t="str">
        <f t="shared" si="40"/>
        <v>△</v>
      </c>
      <c r="F75" s="362" t="str">
        <f t="shared" si="40"/>
        <v>△</v>
      </c>
      <c r="G75" s="362" t="str">
        <f t="shared" si="40"/>
        <v>△</v>
      </c>
      <c r="H75" s="362" t="str">
        <f t="shared" si="40"/>
        <v>△</v>
      </c>
      <c r="I75" s="362" t="str">
        <f t="shared" si="40"/>
        <v>△</v>
      </c>
      <c r="J75" s="362" t="str">
        <f t="shared" si="40"/>
        <v>△</v>
      </c>
      <c r="K75" s="362" t="str">
        <f t="shared" si="40"/>
        <v>△</v>
      </c>
      <c r="L75" s="362" t="str">
        <f t="shared" si="40"/>
        <v>△</v>
      </c>
      <c r="M75" s="362" t="str">
        <f t="shared" si="40"/>
        <v>△</v>
      </c>
      <c r="N75" s="362" t="str">
        <f t="shared" si="40"/>
        <v>△</v>
      </c>
      <c r="O75" s="362" t="str">
        <f t="shared" si="40"/>
        <v>△</v>
      </c>
      <c r="P75" s="362" t="str">
        <f t="shared" si="40"/>
        <v>△</v>
      </c>
      <c r="Q75" s="362" t="str">
        <f t="shared" si="40"/>
        <v>△</v>
      </c>
      <c r="R75" s="362" t="str">
        <f t="shared" si="40"/>
        <v>△</v>
      </c>
      <c r="S75" s="362" t="str">
        <f t="shared" si="40"/>
        <v>△</v>
      </c>
      <c r="T75" s="362" t="str">
        <f t="shared" si="40"/>
        <v>△</v>
      </c>
      <c r="U75" s="362" t="str">
        <f t="shared" si="40"/>
        <v>△</v>
      </c>
      <c r="V75" s="362" t="str">
        <f t="shared" si="40"/>
        <v>△</v>
      </c>
      <c r="W75" s="362" t="str">
        <f t="shared" si="40"/>
        <v>△</v>
      </c>
      <c r="X75" s="362" t="str">
        <f t="shared" si="40"/>
        <v>△</v>
      </c>
      <c r="Y75" s="362" t="str">
        <f t="shared" si="40"/>
        <v>△</v>
      </c>
      <c r="Z75" s="362" t="str">
        <f t="shared" si="40"/>
        <v>△</v>
      </c>
      <c r="AA75" s="362" t="str">
        <f t="shared" si="40"/>
        <v>△</v>
      </c>
      <c r="AB75" s="362" t="str">
        <f t="shared" si="40"/>
        <v>△</v>
      </c>
      <c r="AC75" s="362" t="str">
        <f t="shared" si="40"/>
        <v>△</v>
      </c>
      <c r="AD75" s="362" t="str">
        <f t="shared" si="40"/>
        <v>△</v>
      </c>
      <c r="AE75" s="362" t="str">
        <f t="shared" si="40"/>
        <v>△</v>
      </c>
      <c r="AF75" s="362" t="str">
        <f t="shared" si="40"/>
        <v>△</v>
      </c>
      <c r="AG75" s="362" t="str">
        <f t="shared" si="40"/>
        <v>△</v>
      </c>
      <c r="AH75" s="362" t="str">
        <f t="shared" si="40"/>
        <v>△</v>
      </c>
      <c r="AI75" s="362" t="str">
        <f t="shared" si="40"/>
        <v>△</v>
      </c>
      <c r="AJ75" s="362" t="str">
        <f t="shared" si="40"/>
        <v>△</v>
      </c>
      <c r="AK75" s="362" t="str">
        <f t="shared" si="40"/>
        <v>△</v>
      </c>
      <c r="AL75" s="362" t="str">
        <f t="shared" si="40"/>
        <v>△</v>
      </c>
      <c r="AM75" s="362" t="str">
        <f t="shared" si="40"/>
        <v>△</v>
      </c>
      <c r="AN75" s="362" t="str">
        <f t="shared" si="40"/>
        <v>△</v>
      </c>
      <c r="AO75" s="362" t="str">
        <f t="shared" si="40"/>
        <v>△</v>
      </c>
      <c r="AP75" s="362" t="str">
        <f t="shared" si="40"/>
        <v>△</v>
      </c>
      <c r="AQ75" s="362" t="str">
        <f t="shared" si="40"/>
        <v>△</v>
      </c>
      <c r="AR75" s="362" t="str">
        <f t="shared" si="40"/>
        <v>△</v>
      </c>
      <c r="AS75" s="362" t="str">
        <f t="shared" si="40"/>
        <v>△</v>
      </c>
      <c r="AT75" s="362" t="str">
        <f t="shared" si="40"/>
        <v>△</v>
      </c>
      <c r="AU75" s="362" t="str">
        <f t="shared" si="40"/>
        <v>△</v>
      </c>
      <c r="AV75" s="362" t="str">
        <f t="shared" si="40"/>
        <v>△</v>
      </c>
      <c r="AW75" s="362" t="str">
        <f t="shared" si="40"/>
        <v>△</v>
      </c>
      <c r="AX75" s="362" t="str">
        <f t="shared" si="40"/>
        <v>△</v>
      </c>
      <c r="AY75" s="363" t="str">
        <f t="shared" si="40"/>
        <v>△</v>
      </c>
      <c r="AZ75" s="314"/>
    </row>
    <row r="76" spans="1:52" s="315" customFormat="1" ht="16.5" customHeight="1" thickBot="1" x14ac:dyDescent="0.45">
      <c r="A76" s="554"/>
      <c r="B76" s="316" t="s">
        <v>388</v>
      </c>
      <c r="C76" s="317">
        <f>$U$6</f>
        <v>0</v>
      </c>
      <c r="D76" s="362" t="str">
        <f t="shared" ref="D76:AY76" si="41">IF(AND(D74&gt;=$B$75,D74&lt;=$C$75-0.5),"△","")</f>
        <v/>
      </c>
      <c r="E76" s="362" t="str">
        <f t="shared" si="41"/>
        <v/>
      </c>
      <c r="F76" s="362" t="str">
        <f t="shared" si="41"/>
        <v/>
      </c>
      <c r="G76" s="362" t="str">
        <f t="shared" si="41"/>
        <v/>
      </c>
      <c r="H76" s="362" t="str">
        <f t="shared" si="41"/>
        <v/>
      </c>
      <c r="I76" s="362" t="str">
        <f t="shared" si="41"/>
        <v/>
      </c>
      <c r="J76" s="362" t="str">
        <f t="shared" si="41"/>
        <v/>
      </c>
      <c r="K76" s="362" t="str">
        <f t="shared" si="41"/>
        <v/>
      </c>
      <c r="L76" s="362" t="str">
        <f t="shared" si="41"/>
        <v/>
      </c>
      <c r="M76" s="362" t="str">
        <f t="shared" si="41"/>
        <v/>
      </c>
      <c r="N76" s="362" t="str">
        <f t="shared" si="41"/>
        <v/>
      </c>
      <c r="O76" s="362" t="str">
        <f t="shared" si="41"/>
        <v/>
      </c>
      <c r="P76" s="362" t="str">
        <f t="shared" si="41"/>
        <v/>
      </c>
      <c r="Q76" s="362" t="str">
        <f t="shared" si="41"/>
        <v/>
      </c>
      <c r="R76" s="362" t="str">
        <f t="shared" si="41"/>
        <v/>
      </c>
      <c r="S76" s="362" t="str">
        <f t="shared" si="41"/>
        <v/>
      </c>
      <c r="T76" s="362" t="str">
        <f t="shared" si="41"/>
        <v/>
      </c>
      <c r="U76" s="362" t="str">
        <f t="shared" si="41"/>
        <v/>
      </c>
      <c r="V76" s="362" t="str">
        <f t="shared" si="41"/>
        <v/>
      </c>
      <c r="W76" s="362" t="str">
        <f t="shared" si="41"/>
        <v/>
      </c>
      <c r="X76" s="362" t="str">
        <f t="shared" si="41"/>
        <v/>
      </c>
      <c r="Y76" s="362" t="str">
        <f t="shared" si="41"/>
        <v/>
      </c>
      <c r="Z76" s="362" t="str">
        <f t="shared" si="41"/>
        <v/>
      </c>
      <c r="AA76" s="362" t="str">
        <f t="shared" si="41"/>
        <v/>
      </c>
      <c r="AB76" s="362" t="str">
        <f t="shared" si="41"/>
        <v/>
      </c>
      <c r="AC76" s="362" t="str">
        <f t="shared" si="41"/>
        <v/>
      </c>
      <c r="AD76" s="362" t="str">
        <f t="shared" si="41"/>
        <v/>
      </c>
      <c r="AE76" s="362" t="str">
        <f t="shared" si="41"/>
        <v/>
      </c>
      <c r="AF76" s="362" t="str">
        <f t="shared" si="41"/>
        <v/>
      </c>
      <c r="AG76" s="362" t="str">
        <f t="shared" si="41"/>
        <v/>
      </c>
      <c r="AH76" s="362" t="str">
        <f t="shared" si="41"/>
        <v/>
      </c>
      <c r="AI76" s="362" t="str">
        <f t="shared" si="41"/>
        <v/>
      </c>
      <c r="AJ76" s="362" t="str">
        <f t="shared" si="41"/>
        <v/>
      </c>
      <c r="AK76" s="362" t="str">
        <f t="shared" si="41"/>
        <v/>
      </c>
      <c r="AL76" s="362" t="str">
        <f t="shared" si="41"/>
        <v/>
      </c>
      <c r="AM76" s="362" t="str">
        <f t="shared" si="41"/>
        <v/>
      </c>
      <c r="AN76" s="362" t="str">
        <f t="shared" si="41"/>
        <v/>
      </c>
      <c r="AO76" s="362" t="str">
        <f t="shared" si="41"/>
        <v/>
      </c>
      <c r="AP76" s="362" t="str">
        <f t="shared" si="41"/>
        <v/>
      </c>
      <c r="AQ76" s="362" t="str">
        <f t="shared" si="41"/>
        <v/>
      </c>
      <c r="AR76" s="362" t="str">
        <f t="shared" si="41"/>
        <v/>
      </c>
      <c r="AS76" s="362" t="str">
        <f t="shared" si="41"/>
        <v/>
      </c>
      <c r="AT76" s="362" t="str">
        <f t="shared" si="41"/>
        <v/>
      </c>
      <c r="AU76" s="362" t="str">
        <f t="shared" si="41"/>
        <v/>
      </c>
      <c r="AV76" s="362" t="str">
        <f t="shared" si="41"/>
        <v/>
      </c>
      <c r="AW76" s="362" t="str">
        <f t="shared" si="41"/>
        <v/>
      </c>
      <c r="AX76" s="362" t="str">
        <f t="shared" si="41"/>
        <v/>
      </c>
      <c r="AY76" s="363" t="str">
        <f t="shared" si="41"/>
        <v/>
      </c>
      <c r="AZ76" s="314"/>
    </row>
    <row r="77" spans="1:52" s="315" customFormat="1" ht="16.5" customHeight="1" x14ac:dyDescent="0.4">
      <c r="A77" s="554"/>
      <c r="B77" s="560" t="s">
        <v>439</v>
      </c>
      <c r="C77" s="561"/>
      <c r="D77" s="364" t="str">
        <f t="shared" ref="D77:AY77" si="42">IF($B$75&gt;$C$75,D75,D76)</f>
        <v/>
      </c>
      <c r="E77" s="362" t="str">
        <f t="shared" si="42"/>
        <v/>
      </c>
      <c r="F77" s="362" t="str">
        <f t="shared" si="42"/>
        <v/>
      </c>
      <c r="G77" s="362" t="str">
        <f t="shared" si="42"/>
        <v/>
      </c>
      <c r="H77" s="362" t="str">
        <f t="shared" si="42"/>
        <v/>
      </c>
      <c r="I77" s="362" t="str">
        <f t="shared" si="42"/>
        <v/>
      </c>
      <c r="J77" s="362" t="str">
        <f t="shared" si="42"/>
        <v/>
      </c>
      <c r="K77" s="362" t="str">
        <f t="shared" si="42"/>
        <v/>
      </c>
      <c r="L77" s="362" t="str">
        <f t="shared" si="42"/>
        <v/>
      </c>
      <c r="M77" s="362" t="str">
        <f t="shared" si="42"/>
        <v/>
      </c>
      <c r="N77" s="362" t="str">
        <f t="shared" si="42"/>
        <v/>
      </c>
      <c r="O77" s="362" t="str">
        <f t="shared" si="42"/>
        <v/>
      </c>
      <c r="P77" s="362" t="str">
        <f t="shared" si="42"/>
        <v/>
      </c>
      <c r="Q77" s="362" t="str">
        <f t="shared" si="42"/>
        <v/>
      </c>
      <c r="R77" s="362" t="str">
        <f t="shared" si="42"/>
        <v/>
      </c>
      <c r="S77" s="362" t="str">
        <f t="shared" si="42"/>
        <v/>
      </c>
      <c r="T77" s="362" t="str">
        <f t="shared" si="42"/>
        <v/>
      </c>
      <c r="U77" s="362" t="str">
        <f t="shared" si="42"/>
        <v/>
      </c>
      <c r="V77" s="362" t="str">
        <f t="shared" si="42"/>
        <v/>
      </c>
      <c r="W77" s="362" t="str">
        <f t="shared" si="42"/>
        <v/>
      </c>
      <c r="X77" s="362" t="str">
        <f t="shared" si="42"/>
        <v/>
      </c>
      <c r="Y77" s="362" t="str">
        <f t="shared" si="42"/>
        <v/>
      </c>
      <c r="Z77" s="362" t="str">
        <f t="shared" si="42"/>
        <v/>
      </c>
      <c r="AA77" s="362" t="str">
        <f t="shared" si="42"/>
        <v/>
      </c>
      <c r="AB77" s="362" t="str">
        <f t="shared" si="42"/>
        <v/>
      </c>
      <c r="AC77" s="362" t="str">
        <f t="shared" si="42"/>
        <v/>
      </c>
      <c r="AD77" s="362" t="str">
        <f t="shared" si="42"/>
        <v/>
      </c>
      <c r="AE77" s="362" t="str">
        <f t="shared" si="42"/>
        <v/>
      </c>
      <c r="AF77" s="362" t="str">
        <f t="shared" si="42"/>
        <v/>
      </c>
      <c r="AG77" s="362" t="str">
        <f t="shared" si="42"/>
        <v/>
      </c>
      <c r="AH77" s="362" t="str">
        <f t="shared" si="42"/>
        <v/>
      </c>
      <c r="AI77" s="362" t="str">
        <f t="shared" si="42"/>
        <v/>
      </c>
      <c r="AJ77" s="362" t="str">
        <f t="shared" si="42"/>
        <v/>
      </c>
      <c r="AK77" s="362" t="str">
        <f t="shared" si="42"/>
        <v/>
      </c>
      <c r="AL77" s="362" t="str">
        <f t="shared" si="42"/>
        <v/>
      </c>
      <c r="AM77" s="362" t="str">
        <f t="shared" si="42"/>
        <v/>
      </c>
      <c r="AN77" s="362" t="str">
        <f t="shared" si="42"/>
        <v/>
      </c>
      <c r="AO77" s="362" t="str">
        <f t="shared" si="42"/>
        <v/>
      </c>
      <c r="AP77" s="362" t="str">
        <f t="shared" si="42"/>
        <v/>
      </c>
      <c r="AQ77" s="362" t="str">
        <f t="shared" si="42"/>
        <v/>
      </c>
      <c r="AR77" s="362" t="str">
        <f t="shared" si="42"/>
        <v/>
      </c>
      <c r="AS77" s="362" t="str">
        <f t="shared" si="42"/>
        <v/>
      </c>
      <c r="AT77" s="362" t="str">
        <f t="shared" si="42"/>
        <v/>
      </c>
      <c r="AU77" s="362" t="str">
        <f t="shared" si="42"/>
        <v/>
      </c>
      <c r="AV77" s="362" t="str">
        <f t="shared" si="42"/>
        <v/>
      </c>
      <c r="AW77" s="362" t="str">
        <f t="shared" si="42"/>
        <v/>
      </c>
      <c r="AX77" s="362" t="str">
        <f t="shared" si="42"/>
        <v/>
      </c>
      <c r="AY77" s="363" t="str">
        <f t="shared" si="42"/>
        <v/>
      </c>
      <c r="AZ77" s="314"/>
    </row>
    <row r="78" spans="1:52" s="315" customFormat="1" ht="16.5" customHeight="1" x14ac:dyDescent="0.4">
      <c r="A78" s="554"/>
      <c r="B78" s="556" t="s">
        <v>438</v>
      </c>
      <c r="C78" s="557"/>
      <c r="D78" s="373">
        <f>IF($A$31,('2-2　電力使用量入力シート'!$I$28),('2-2　電力使用量入力シート'!$D$17))</f>
        <v>0</v>
      </c>
      <c r="E78" s="374">
        <f>IF($A$31,('2-2　電力使用量入力シート'!$I$29),('2-2　電力使用量入力シート'!$E$17))</f>
        <v>0</v>
      </c>
      <c r="F78" s="374">
        <f>IF($A$31,('2-2　電力使用量入力シート'!$I$30),('2-2　電力使用量入力シート'!$F$17))</f>
        <v>0</v>
      </c>
      <c r="G78" s="374">
        <f>IF($A$31,('2-2　電力使用量入力シート'!$I$31),('2-2　電力使用量入力シート'!$G$17))</f>
        <v>0</v>
      </c>
      <c r="H78" s="374">
        <f>IF($A$31,('2-2　電力使用量入力シート'!$I$32),('2-2　電力使用量入力シート'!$H$17))</f>
        <v>0</v>
      </c>
      <c r="I78" s="374">
        <f>IF($A$31,('2-2　電力使用量入力シート'!$I$33),('2-2　電力使用量入力シート'!$I$17))</f>
        <v>0</v>
      </c>
      <c r="J78" s="374">
        <f>IF($A$31,('2-2　電力使用量入力シート'!$I$34),('2-2　電力使用量入力シート'!$J$17))</f>
        <v>0</v>
      </c>
      <c r="K78" s="374">
        <f>IF($A$31,('2-2　電力使用量入力シート'!$I$35),('2-2　電力使用量入力シート'!$K$17))</f>
        <v>0</v>
      </c>
      <c r="L78" s="374">
        <f>IF($A$31,('2-2　電力使用量入力シート'!$I$36),('2-2　電力使用量入力シート'!$L$17))</f>
        <v>0</v>
      </c>
      <c r="M78" s="374">
        <f>IF($A$31,('2-2　電力使用量入力シート'!$I$37),('2-2　電力使用量入力シート'!$M$17))</f>
        <v>0</v>
      </c>
      <c r="N78" s="374">
        <f>IF($A$31,('2-2　電力使用量入力シート'!$I$38),('2-2　電力使用量入力シート'!$N$17))</f>
        <v>0</v>
      </c>
      <c r="O78" s="374">
        <f>IF($A$31,('2-2　電力使用量入力シート'!$I$39),('2-2　電力使用量入力シート'!$O$17))</f>
        <v>0</v>
      </c>
      <c r="P78" s="374">
        <f>IF($A$31,('2-2　電力使用量入力シート'!$I$40),('2-2　電力使用量入力シート'!$P$17))</f>
        <v>0</v>
      </c>
      <c r="Q78" s="374">
        <f>IF($A$31,('2-2　電力使用量入力シート'!$I$41),('2-2　電力使用量入力シート'!$Q$17))</f>
        <v>0</v>
      </c>
      <c r="R78" s="374">
        <f>IF($A$31,('2-2　電力使用量入力シート'!$I$42),('2-2　電力使用量入力シート'!$R$17))</f>
        <v>0</v>
      </c>
      <c r="S78" s="374">
        <f>IF($A$31,('2-2　電力使用量入力シート'!$I$43),('2-2　電力使用量入力シート'!$S$17))</f>
        <v>0</v>
      </c>
      <c r="T78" s="374">
        <f>IF($A$31,('2-2　電力使用量入力シート'!$I$44),('2-2　電力使用量入力シート'!$T$17))</f>
        <v>0</v>
      </c>
      <c r="U78" s="374">
        <f>IF($A$31,('2-2　電力使用量入力シート'!$I$45),('2-2　電力使用量入力シート'!$U$17))</f>
        <v>0</v>
      </c>
      <c r="V78" s="374">
        <f>IF($A$31,('2-2　電力使用量入力シート'!$I$46),('2-2　電力使用量入力シート'!$V$17))</f>
        <v>0</v>
      </c>
      <c r="W78" s="374">
        <f>IF($A$31,('2-2　電力使用量入力シート'!$I$47),('2-2　電力使用量入力シート'!$W$17))</f>
        <v>0</v>
      </c>
      <c r="X78" s="374">
        <f>IF($A$31,('2-2　電力使用量入力シート'!$I$48),('2-2　電力使用量入力シート'!$X$17))</f>
        <v>0</v>
      </c>
      <c r="Y78" s="374">
        <f>IF($A$31,('2-2　電力使用量入力シート'!$I$49),('2-2　電力使用量入力シート'!$Y$17))</f>
        <v>0</v>
      </c>
      <c r="Z78" s="374">
        <f>IF($A$31,('2-2　電力使用量入力シート'!$I$50),('2-2　電力使用量入力シート'!$Z$17))</f>
        <v>0</v>
      </c>
      <c r="AA78" s="374">
        <f>IF($A$31,('2-2　電力使用量入力シート'!$I$51),('2-2　電力使用量入力シート'!$AA$17))</f>
        <v>0</v>
      </c>
      <c r="AB78" s="374">
        <f>IF($A$31,('2-2　電力使用量入力シート'!$I$52),('2-2　電力使用量入力シート'!$AB$17))</f>
        <v>0</v>
      </c>
      <c r="AC78" s="374">
        <f>IF($A$31,('2-2　電力使用量入力シート'!$I$53),('2-2　電力使用量入力シート'!$AC$17))</f>
        <v>0</v>
      </c>
      <c r="AD78" s="374">
        <f>IF($A$31,('2-2　電力使用量入力シート'!$I$54),('2-2　電力使用量入力シート'!$AD$17))</f>
        <v>0</v>
      </c>
      <c r="AE78" s="374">
        <f>IF($A$31,('2-2　電力使用量入力シート'!$I$55),('2-2　電力使用量入力シート'!$AE$17))</f>
        <v>0</v>
      </c>
      <c r="AF78" s="374">
        <f>IF($A$31,('2-2　電力使用量入力シート'!$I$56),('2-2　電力使用量入力シート'!$AF$17))</f>
        <v>0</v>
      </c>
      <c r="AG78" s="374">
        <f>IF($A$31,('2-2　電力使用量入力シート'!$I$57),('2-2　電力使用量入力シート'!$AG$17))</f>
        <v>0</v>
      </c>
      <c r="AH78" s="374">
        <f>IF($A$31,('2-2　電力使用量入力シート'!$I$58),('2-2　電力使用量入力シート'!$AH$17))</f>
        <v>0</v>
      </c>
      <c r="AI78" s="374">
        <f>IF($A$31,('2-2　電力使用量入力シート'!$I$59),('2-2　電力使用量入力シート'!$AI$17))</f>
        <v>0</v>
      </c>
      <c r="AJ78" s="374">
        <f>IF($A$31,('2-2　電力使用量入力シート'!$I$60),('2-2　電力使用量入力シート'!$AJ$17))</f>
        <v>0</v>
      </c>
      <c r="AK78" s="374">
        <f>IF($A$31,('2-2　電力使用量入力シート'!$I$61),('2-2　電力使用量入力シート'!$AK$17))</f>
        <v>0</v>
      </c>
      <c r="AL78" s="374">
        <f>IF($A$31,('2-2　電力使用量入力シート'!$I$62),('2-2　電力使用量入力シート'!$AL$17))</f>
        <v>0</v>
      </c>
      <c r="AM78" s="374">
        <f>IF($A$31,('2-2　電力使用量入力シート'!$I$63),('2-2　電力使用量入力シート'!$AM$17))</f>
        <v>0</v>
      </c>
      <c r="AN78" s="374">
        <f>IF($A$31,('2-2　電力使用量入力シート'!$I$64),('2-2　電力使用量入力シート'!$AN$17))</f>
        <v>0</v>
      </c>
      <c r="AO78" s="374">
        <f>IF($A$31,('2-2　電力使用量入力シート'!$I$65),('2-2　電力使用量入力シート'!$AO$17))</f>
        <v>0</v>
      </c>
      <c r="AP78" s="374">
        <f>IF($A$31,('2-2　電力使用量入力シート'!$I$66),('2-2　電力使用量入力シート'!$AP$17))</f>
        <v>0</v>
      </c>
      <c r="AQ78" s="374">
        <f>IF($A$31,('2-2　電力使用量入力シート'!$I$67),('2-2　電力使用量入力シート'!$AQ$17))</f>
        <v>0</v>
      </c>
      <c r="AR78" s="374">
        <f>IF($A$31,('2-2　電力使用量入力シート'!$I$68),('2-2　電力使用量入力シート'!$AR$17))</f>
        <v>0</v>
      </c>
      <c r="AS78" s="374">
        <f>IF($A$31,('2-2　電力使用量入力シート'!$I$69),('2-2　電力使用量入力シート'!$AS$17))</f>
        <v>0</v>
      </c>
      <c r="AT78" s="374">
        <f>IF($A$31,('2-2　電力使用量入力シート'!$I$70),('2-2　電力使用量入力シート'!$AT$17))</f>
        <v>0</v>
      </c>
      <c r="AU78" s="374">
        <f>IF($A$31,('2-2　電力使用量入力シート'!$I$71),('2-2　電力使用量入力シート'!$AU$17))</f>
        <v>0</v>
      </c>
      <c r="AV78" s="374">
        <f>IF($A$31,('2-2　電力使用量入力シート'!$I$72),('2-2　電力使用量入力シート'!$AV$17))</f>
        <v>0</v>
      </c>
      <c r="AW78" s="374">
        <f>IF($A$31,('2-2　電力使用量入力シート'!$I$73),('2-2　電力使用量入力シート'!$AW$17))</f>
        <v>0</v>
      </c>
      <c r="AX78" s="374">
        <f>IF($A$31,('2-2　電力使用量入力シート'!$I$74),('2-2　電力使用量入力シート'!$AX$17))</f>
        <v>0</v>
      </c>
      <c r="AY78" s="375">
        <f>IF($A$31,('2-2　電力使用量入力シート'!$I$75),('2-2　電力使用量入力シート'!$AY$17))</f>
        <v>0</v>
      </c>
      <c r="AZ78" s="314"/>
    </row>
    <row r="79" spans="1:52" s="315" customFormat="1" ht="16.5" customHeight="1" x14ac:dyDescent="0.4">
      <c r="A79" s="554"/>
      <c r="B79" s="556" t="s">
        <v>407</v>
      </c>
      <c r="C79" s="557"/>
      <c r="D79" s="368" t="str">
        <f t="shared" ref="D79:AY79" si="43">IF(D$77="","0",(2*D78/$C$76/$X$118)^2*0.5)</f>
        <v>0</v>
      </c>
      <c r="E79" s="369" t="str">
        <f t="shared" si="43"/>
        <v>0</v>
      </c>
      <c r="F79" s="369" t="str">
        <f t="shared" si="43"/>
        <v>0</v>
      </c>
      <c r="G79" s="369" t="str">
        <f t="shared" si="43"/>
        <v>0</v>
      </c>
      <c r="H79" s="369" t="str">
        <f t="shared" si="43"/>
        <v>0</v>
      </c>
      <c r="I79" s="369" t="str">
        <f t="shared" si="43"/>
        <v>0</v>
      </c>
      <c r="J79" s="369" t="str">
        <f t="shared" si="43"/>
        <v>0</v>
      </c>
      <c r="K79" s="369" t="str">
        <f t="shared" si="43"/>
        <v>0</v>
      </c>
      <c r="L79" s="369" t="str">
        <f t="shared" si="43"/>
        <v>0</v>
      </c>
      <c r="M79" s="369" t="str">
        <f t="shared" si="43"/>
        <v>0</v>
      </c>
      <c r="N79" s="369" t="str">
        <f t="shared" si="43"/>
        <v>0</v>
      </c>
      <c r="O79" s="369" t="str">
        <f t="shared" si="43"/>
        <v>0</v>
      </c>
      <c r="P79" s="369" t="str">
        <f t="shared" si="43"/>
        <v>0</v>
      </c>
      <c r="Q79" s="369" t="str">
        <f t="shared" si="43"/>
        <v>0</v>
      </c>
      <c r="R79" s="369" t="str">
        <f t="shared" si="43"/>
        <v>0</v>
      </c>
      <c r="S79" s="369" t="str">
        <f t="shared" si="43"/>
        <v>0</v>
      </c>
      <c r="T79" s="369" t="str">
        <f t="shared" si="43"/>
        <v>0</v>
      </c>
      <c r="U79" s="369" t="str">
        <f t="shared" si="43"/>
        <v>0</v>
      </c>
      <c r="V79" s="369" t="str">
        <f t="shared" si="43"/>
        <v>0</v>
      </c>
      <c r="W79" s="369" t="str">
        <f t="shared" si="43"/>
        <v>0</v>
      </c>
      <c r="X79" s="369" t="str">
        <f t="shared" si="43"/>
        <v>0</v>
      </c>
      <c r="Y79" s="369" t="str">
        <f t="shared" si="43"/>
        <v>0</v>
      </c>
      <c r="Z79" s="369" t="str">
        <f t="shared" si="43"/>
        <v>0</v>
      </c>
      <c r="AA79" s="369" t="str">
        <f t="shared" si="43"/>
        <v>0</v>
      </c>
      <c r="AB79" s="369" t="str">
        <f t="shared" si="43"/>
        <v>0</v>
      </c>
      <c r="AC79" s="369" t="str">
        <f t="shared" si="43"/>
        <v>0</v>
      </c>
      <c r="AD79" s="369" t="str">
        <f t="shared" si="43"/>
        <v>0</v>
      </c>
      <c r="AE79" s="369" t="str">
        <f t="shared" si="43"/>
        <v>0</v>
      </c>
      <c r="AF79" s="369" t="str">
        <f t="shared" si="43"/>
        <v>0</v>
      </c>
      <c r="AG79" s="369" t="str">
        <f t="shared" si="43"/>
        <v>0</v>
      </c>
      <c r="AH79" s="369" t="str">
        <f t="shared" si="43"/>
        <v>0</v>
      </c>
      <c r="AI79" s="369" t="str">
        <f t="shared" si="43"/>
        <v>0</v>
      </c>
      <c r="AJ79" s="369" t="str">
        <f t="shared" si="43"/>
        <v>0</v>
      </c>
      <c r="AK79" s="369" t="str">
        <f t="shared" si="43"/>
        <v>0</v>
      </c>
      <c r="AL79" s="369" t="str">
        <f t="shared" si="43"/>
        <v>0</v>
      </c>
      <c r="AM79" s="369" t="str">
        <f t="shared" si="43"/>
        <v>0</v>
      </c>
      <c r="AN79" s="369" t="str">
        <f t="shared" si="43"/>
        <v>0</v>
      </c>
      <c r="AO79" s="369" t="str">
        <f t="shared" si="43"/>
        <v>0</v>
      </c>
      <c r="AP79" s="369" t="str">
        <f t="shared" si="43"/>
        <v>0</v>
      </c>
      <c r="AQ79" s="369" t="str">
        <f t="shared" si="43"/>
        <v>0</v>
      </c>
      <c r="AR79" s="369" t="str">
        <f t="shared" si="43"/>
        <v>0</v>
      </c>
      <c r="AS79" s="369" t="str">
        <f t="shared" si="43"/>
        <v>0</v>
      </c>
      <c r="AT79" s="369" t="str">
        <f t="shared" si="43"/>
        <v>0</v>
      </c>
      <c r="AU79" s="369" t="str">
        <f t="shared" si="43"/>
        <v>0</v>
      </c>
      <c r="AV79" s="369" t="str">
        <f t="shared" si="43"/>
        <v>0</v>
      </c>
      <c r="AW79" s="369" t="str">
        <f t="shared" si="43"/>
        <v>0</v>
      </c>
      <c r="AX79" s="369" t="str">
        <f t="shared" si="43"/>
        <v>0</v>
      </c>
      <c r="AY79" s="369" t="str">
        <f t="shared" si="43"/>
        <v>0</v>
      </c>
      <c r="AZ79" s="314"/>
    </row>
    <row r="80" spans="1:52" s="315" customFormat="1" ht="16.5" customHeight="1" thickBot="1" x14ac:dyDescent="0.45">
      <c r="A80" s="555"/>
      <c r="B80" s="558" t="s">
        <v>408</v>
      </c>
      <c r="C80" s="559"/>
      <c r="D80" s="370" t="e">
        <f t="shared" ref="D80:AY80" si="44">IF(D$77="△","0",(2*D78/$C$76/$X$118)^2*0.5)</f>
        <v>#DIV/0!</v>
      </c>
      <c r="E80" s="371" t="e">
        <f t="shared" si="44"/>
        <v>#DIV/0!</v>
      </c>
      <c r="F80" s="371" t="e">
        <f t="shared" si="44"/>
        <v>#DIV/0!</v>
      </c>
      <c r="G80" s="371" t="e">
        <f t="shared" si="44"/>
        <v>#DIV/0!</v>
      </c>
      <c r="H80" s="371" t="e">
        <f t="shared" si="44"/>
        <v>#DIV/0!</v>
      </c>
      <c r="I80" s="371" t="e">
        <f t="shared" si="44"/>
        <v>#DIV/0!</v>
      </c>
      <c r="J80" s="371" t="e">
        <f t="shared" si="44"/>
        <v>#DIV/0!</v>
      </c>
      <c r="K80" s="371" t="e">
        <f t="shared" si="44"/>
        <v>#DIV/0!</v>
      </c>
      <c r="L80" s="371" t="e">
        <f t="shared" si="44"/>
        <v>#DIV/0!</v>
      </c>
      <c r="M80" s="371" t="e">
        <f t="shared" si="44"/>
        <v>#DIV/0!</v>
      </c>
      <c r="N80" s="371" t="e">
        <f t="shared" si="44"/>
        <v>#DIV/0!</v>
      </c>
      <c r="O80" s="371" t="e">
        <f t="shared" si="44"/>
        <v>#DIV/0!</v>
      </c>
      <c r="P80" s="371" t="e">
        <f t="shared" si="44"/>
        <v>#DIV/0!</v>
      </c>
      <c r="Q80" s="371" t="e">
        <f t="shared" si="44"/>
        <v>#DIV/0!</v>
      </c>
      <c r="R80" s="371" t="e">
        <f t="shared" si="44"/>
        <v>#DIV/0!</v>
      </c>
      <c r="S80" s="371" t="e">
        <f t="shared" si="44"/>
        <v>#DIV/0!</v>
      </c>
      <c r="T80" s="371" t="e">
        <f t="shared" si="44"/>
        <v>#DIV/0!</v>
      </c>
      <c r="U80" s="371" t="e">
        <f t="shared" si="44"/>
        <v>#DIV/0!</v>
      </c>
      <c r="V80" s="371" t="e">
        <f t="shared" si="44"/>
        <v>#DIV/0!</v>
      </c>
      <c r="W80" s="371" t="e">
        <f t="shared" si="44"/>
        <v>#DIV/0!</v>
      </c>
      <c r="X80" s="371" t="e">
        <f t="shared" si="44"/>
        <v>#DIV/0!</v>
      </c>
      <c r="Y80" s="371" t="e">
        <f t="shared" si="44"/>
        <v>#DIV/0!</v>
      </c>
      <c r="Z80" s="371" t="e">
        <f t="shared" si="44"/>
        <v>#DIV/0!</v>
      </c>
      <c r="AA80" s="371" t="e">
        <f t="shared" si="44"/>
        <v>#DIV/0!</v>
      </c>
      <c r="AB80" s="371" t="e">
        <f t="shared" si="44"/>
        <v>#DIV/0!</v>
      </c>
      <c r="AC80" s="371" t="e">
        <f t="shared" si="44"/>
        <v>#DIV/0!</v>
      </c>
      <c r="AD80" s="371" t="e">
        <f t="shared" si="44"/>
        <v>#DIV/0!</v>
      </c>
      <c r="AE80" s="371" t="e">
        <f t="shared" si="44"/>
        <v>#DIV/0!</v>
      </c>
      <c r="AF80" s="371" t="e">
        <f t="shared" si="44"/>
        <v>#DIV/0!</v>
      </c>
      <c r="AG80" s="371" t="e">
        <f t="shared" si="44"/>
        <v>#DIV/0!</v>
      </c>
      <c r="AH80" s="371" t="e">
        <f t="shared" si="44"/>
        <v>#DIV/0!</v>
      </c>
      <c r="AI80" s="371" t="e">
        <f t="shared" si="44"/>
        <v>#DIV/0!</v>
      </c>
      <c r="AJ80" s="371" t="e">
        <f t="shared" si="44"/>
        <v>#DIV/0!</v>
      </c>
      <c r="AK80" s="371" t="e">
        <f t="shared" si="44"/>
        <v>#DIV/0!</v>
      </c>
      <c r="AL80" s="371" t="e">
        <f t="shared" si="44"/>
        <v>#DIV/0!</v>
      </c>
      <c r="AM80" s="371" t="e">
        <f t="shared" si="44"/>
        <v>#DIV/0!</v>
      </c>
      <c r="AN80" s="371" t="e">
        <f t="shared" si="44"/>
        <v>#DIV/0!</v>
      </c>
      <c r="AO80" s="371" t="e">
        <f t="shared" si="44"/>
        <v>#DIV/0!</v>
      </c>
      <c r="AP80" s="371" t="e">
        <f t="shared" si="44"/>
        <v>#DIV/0!</v>
      </c>
      <c r="AQ80" s="371" t="e">
        <f t="shared" si="44"/>
        <v>#DIV/0!</v>
      </c>
      <c r="AR80" s="371" t="e">
        <f t="shared" si="44"/>
        <v>#DIV/0!</v>
      </c>
      <c r="AS80" s="371" t="e">
        <f t="shared" si="44"/>
        <v>#DIV/0!</v>
      </c>
      <c r="AT80" s="371" t="e">
        <f t="shared" si="44"/>
        <v>#DIV/0!</v>
      </c>
      <c r="AU80" s="371" t="e">
        <f t="shared" si="44"/>
        <v>#DIV/0!</v>
      </c>
      <c r="AV80" s="371" t="e">
        <f t="shared" si="44"/>
        <v>#DIV/0!</v>
      </c>
      <c r="AW80" s="371" t="e">
        <f t="shared" si="44"/>
        <v>#DIV/0!</v>
      </c>
      <c r="AX80" s="371" t="e">
        <f t="shared" si="44"/>
        <v>#DIV/0!</v>
      </c>
      <c r="AY80" s="371" t="e">
        <f t="shared" si="44"/>
        <v>#DIV/0!</v>
      </c>
      <c r="AZ80" s="314"/>
    </row>
    <row r="81" spans="1:52" s="311" customFormat="1" ht="16.5" customHeight="1" x14ac:dyDescent="0.4">
      <c r="A81" s="553" t="s">
        <v>345</v>
      </c>
      <c r="B81" s="307" t="s">
        <v>132</v>
      </c>
      <c r="C81" s="308" t="s">
        <v>133</v>
      </c>
      <c r="D81" s="309">
        <v>0</v>
      </c>
      <c r="E81" s="309">
        <v>0.5</v>
      </c>
      <c r="F81" s="309">
        <v>1</v>
      </c>
      <c r="G81" s="309">
        <v>1.5</v>
      </c>
      <c r="H81" s="309">
        <v>2</v>
      </c>
      <c r="I81" s="309">
        <v>2.5</v>
      </c>
      <c r="J81" s="309">
        <v>3</v>
      </c>
      <c r="K81" s="309">
        <v>3.5</v>
      </c>
      <c r="L81" s="309">
        <v>4</v>
      </c>
      <c r="M81" s="309">
        <v>4.5</v>
      </c>
      <c r="N81" s="309">
        <v>5</v>
      </c>
      <c r="O81" s="309">
        <v>5.5</v>
      </c>
      <c r="P81" s="309">
        <v>6</v>
      </c>
      <c r="Q81" s="309">
        <v>6.5</v>
      </c>
      <c r="R81" s="309">
        <v>7</v>
      </c>
      <c r="S81" s="309">
        <v>7.5</v>
      </c>
      <c r="T81" s="309">
        <v>8</v>
      </c>
      <c r="U81" s="309">
        <v>8.5</v>
      </c>
      <c r="V81" s="309">
        <v>9</v>
      </c>
      <c r="W81" s="309">
        <v>9.5</v>
      </c>
      <c r="X81" s="309">
        <v>10</v>
      </c>
      <c r="Y81" s="309">
        <v>10.5</v>
      </c>
      <c r="Z81" s="309">
        <v>11</v>
      </c>
      <c r="AA81" s="309">
        <v>11.5</v>
      </c>
      <c r="AB81" s="309">
        <v>12</v>
      </c>
      <c r="AC81" s="309">
        <v>12.5</v>
      </c>
      <c r="AD81" s="309">
        <v>13</v>
      </c>
      <c r="AE81" s="309">
        <v>13.5</v>
      </c>
      <c r="AF81" s="309">
        <v>14</v>
      </c>
      <c r="AG81" s="309">
        <v>14.5</v>
      </c>
      <c r="AH81" s="309">
        <v>15</v>
      </c>
      <c r="AI81" s="309">
        <v>15.5</v>
      </c>
      <c r="AJ81" s="309">
        <v>16</v>
      </c>
      <c r="AK81" s="309">
        <v>16.5</v>
      </c>
      <c r="AL81" s="309">
        <v>17</v>
      </c>
      <c r="AM81" s="309">
        <v>17.5</v>
      </c>
      <c r="AN81" s="309">
        <v>18</v>
      </c>
      <c r="AO81" s="309">
        <v>18.5</v>
      </c>
      <c r="AP81" s="309">
        <v>19</v>
      </c>
      <c r="AQ81" s="309">
        <v>19.5</v>
      </c>
      <c r="AR81" s="309">
        <v>20</v>
      </c>
      <c r="AS81" s="309">
        <v>20.5</v>
      </c>
      <c r="AT81" s="309">
        <v>21</v>
      </c>
      <c r="AU81" s="309">
        <v>21.5</v>
      </c>
      <c r="AV81" s="309">
        <v>22</v>
      </c>
      <c r="AW81" s="309">
        <v>22.5</v>
      </c>
      <c r="AX81" s="309">
        <v>23</v>
      </c>
      <c r="AY81" s="310">
        <v>23.5</v>
      </c>
      <c r="AZ81" s="318"/>
    </row>
    <row r="82" spans="1:52" s="315" customFormat="1" ht="16.5" customHeight="1" thickBot="1" x14ac:dyDescent="0.45">
      <c r="A82" s="554"/>
      <c r="B82" s="312">
        <f>$C$21</f>
        <v>0</v>
      </c>
      <c r="C82" s="313">
        <f>$D$21</f>
        <v>0</v>
      </c>
      <c r="D82" s="362" t="str">
        <f t="shared" ref="D82:AY82" si="45">IF(D81&lt;$C$82,"△",IF(D81&gt;$B$82-0.5,"△",""))</f>
        <v>△</v>
      </c>
      <c r="E82" s="362" t="str">
        <f t="shared" si="45"/>
        <v>△</v>
      </c>
      <c r="F82" s="362" t="str">
        <f t="shared" si="45"/>
        <v>△</v>
      </c>
      <c r="G82" s="362" t="str">
        <f t="shared" si="45"/>
        <v>△</v>
      </c>
      <c r="H82" s="362" t="str">
        <f t="shared" si="45"/>
        <v>△</v>
      </c>
      <c r="I82" s="362" t="str">
        <f t="shared" si="45"/>
        <v>△</v>
      </c>
      <c r="J82" s="362" t="str">
        <f t="shared" si="45"/>
        <v>△</v>
      </c>
      <c r="K82" s="362" t="str">
        <f t="shared" si="45"/>
        <v>△</v>
      </c>
      <c r="L82" s="362" t="str">
        <f t="shared" si="45"/>
        <v>△</v>
      </c>
      <c r="M82" s="362" t="str">
        <f t="shared" si="45"/>
        <v>△</v>
      </c>
      <c r="N82" s="362" t="str">
        <f t="shared" si="45"/>
        <v>△</v>
      </c>
      <c r="O82" s="362" t="str">
        <f t="shared" si="45"/>
        <v>△</v>
      </c>
      <c r="P82" s="362" t="str">
        <f t="shared" si="45"/>
        <v>△</v>
      </c>
      <c r="Q82" s="362" t="str">
        <f t="shared" si="45"/>
        <v>△</v>
      </c>
      <c r="R82" s="362" t="str">
        <f t="shared" si="45"/>
        <v>△</v>
      </c>
      <c r="S82" s="362" t="str">
        <f t="shared" si="45"/>
        <v>△</v>
      </c>
      <c r="T82" s="362" t="str">
        <f t="shared" si="45"/>
        <v>△</v>
      </c>
      <c r="U82" s="362" t="str">
        <f t="shared" si="45"/>
        <v>△</v>
      </c>
      <c r="V82" s="362" t="str">
        <f t="shared" si="45"/>
        <v>△</v>
      </c>
      <c r="W82" s="362" t="str">
        <f t="shared" si="45"/>
        <v>△</v>
      </c>
      <c r="X82" s="362" t="str">
        <f t="shared" si="45"/>
        <v>△</v>
      </c>
      <c r="Y82" s="362" t="str">
        <f t="shared" si="45"/>
        <v>△</v>
      </c>
      <c r="Z82" s="362" t="str">
        <f t="shared" si="45"/>
        <v>△</v>
      </c>
      <c r="AA82" s="362" t="str">
        <f t="shared" si="45"/>
        <v>△</v>
      </c>
      <c r="AB82" s="362" t="str">
        <f t="shared" si="45"/>
        <v>△</v>
      </c>
      <c r="AC82" s="362" t="str">
        <f t="shared" si="45"/>
        <v>△</v>
      </c>
      <c r="AD82" s="362" t="str">
        <f t="shared" si="45"/>
        <v>△</v>
      </c>
      <c r="AE82" s="362" t="str">
        <f t="shared" si="45"/>
        <v>△</v>
      </c>
      <c r="AF82" s="362" t="str">
        <f t="shared" si="45"/>
        <v>△</v>
      </c>
      <c r="AG82" s="362" t="str">
        <f t="shared" si="45"/>
        <v>△</v>
      </c>
      <c r="AH82" s="362" t="str">
        <f t="shared" si="45"/>
        <v>△</v>
      </c>
      <c r="AI82" s="362" t="str">
        <f t="shared" si="45"/>
        <v>△</v>
      </c>
      <c r="AJ82" s="362" t="str">
        <f t="shared" si="45"/>
        <v>△</v>
      </c>
      <c r="AK82" s="362" t="str">
        <f t="shared" si="45"/>
        <v>△</v>
      </c>
      <c r="AL82" s="362" t="str">
        <f t="shared" si="45"/>
        <v>△</v>
      </c>
      <c r="AM82" s="362" t="str">
        <f t="shared" si="45"/>
        <v>△</v>
      </c>
      <c r="AN82" s="362" t="str">
        <f t="shared" si="45"/>
        <v>△</v>
      </c>
      <c r="AO82" s="362" t="str">
        <f t="shared" si="45"/>
        <v>△</v>
      </c>
      <c r="AP82" s="362" t="str">
        <f t="shared" si="45"/>
        <v>△</v>
      </c>
      <c r="AQ82" s="362" t="str">
        <f t="shared" si="45"/>
        <v>△</v>
      </c>
      <c r="AR82" s="362" t="str">
        <f t="shared" si="45"/>
        <v>△</v>
      </c>
      <c r="AS82" s="362" t="str">
        <f t="shared" si="45"/>
        <v>△</v>
      </c>
      <c r="AT82" s="362" t="str">
        <f t="shared" si="45"/>
        <v>△</v>
      </c>
      <c r="AU82" s="362" t="str">
        <f t="shared" si="45"/>
        <v>△</v>
      </c>
      <c r="AV82" s="362" t="str">
        <f t="shared" si="45"/>
        <v>△</v>
      </c>
      <c r="AW82" s="362" t="str">
        <f t="shared" si="45"/>
        <v>△</v>
      </c>
      <c r="AX82" s="362" t="str">
        <f t="shared" si="45"/>
        <v>△</v>
      </c>
      <c r="AY82" s="363" t="str">
        <f t="shared" si="45"/>
        <v>△</v>
      </c>
      <c r="AZ82" s="314"/>
    </row>
    <row r="83" spans="1:52" s="315" customFormat="1" ht="16.5" customHeight="1" thickBot="1" x14ac:dyDescent="0.45">
      <c r="A83" s="554"/>
      <c r="B83" s="316" t="s">
        <v>388</v>
      </c>
      <c r="C83" s="317">
        <f>$V$6</f>
        <v>0</v>
      </c>
      <c r="D83" s="362" t="str">
        <f t="shared" ref="D83:AY83" si="46">IF(AND(D81&gt;=$B$82,D81&lt;=$C$82-0.5),"△","")</f>
        <v/>
      </c>
      <c r="E83" s="362" t="str">
        <f t="shared" si="46"/>
        <v/>
      </c>
      <c r="F83" s="362" t="str">
        <f t="shared" si="46"/>
        <v/>
      </c>
      <c r="G83" s="362" t="str">
        <f t="shared" si="46"/>
        <v/>
      </c>
      <c r="H83" s="362" t="str">
        <f t="shared" si="46"/>
        <v/>
      </c>
      <c r="I83" s="362" t="str">
        <f t="shared" si="46"/>
        <v/>
      </c>
      <c r="J83" s="362" t="str">
        <f t="shared" si="46"/>
        <v/>
      </c>
      <c r="K83" s="362" t="str">
        <f t="shared" si="46"/>
        <v/>
      </c>
      <c r="L83" s="362" t="str">
        <f t="shared" si="46"/>
        <v/>
      </c>
      <c r="M83" s="362" t="str">
        <f t="shared" si="46"/>
        <v/>
      </c>
      <c r="N83" s="362" t="str">
        <f t="shared" si="46"/>
        <v/>
      </c>
      <c r="O83" s="362" t="str">
        <f t="shared" si="46"/>
        <v/>
      </c>
      <c r="P83" s="362" t="str">
        <f t="shared" si="46"/>
        <v/>
      </c>
      <c r="Q83" s="362" t="str">
        <f t="shared" si="46"/>
        <v/>
      </c>
      <c r="R83" s="362" t="str">
        <f t="shared" si="46"/>
        <v/>
      </c>
      <c r="S83" s="362" t="str">
        <f t="shared" si="46"/>
        <v/>
      </c>
      <c r="T83" s="362" t="str">
        <f t="shared" si="46"/>
        <v/>
      </c>
      <c r="U83" s="362" t="str">
        <f t="shared" si="46"/>
        <v/>
      </c>
      <c r="V83" s="362" t="str">
        <f t="shared" si="46"/>
        <v/>
      </c>
      <c r="W83" s="362" t="str">
        <f t="shared" si="46"/>
        <v/>
      </c>
      <c r="X83" s="362" t="str">
        <f t="shared" si="46"/>
        <v/>
      </c>
      <c r="Y83" s="362" t="str">
        <f t="shared" si="46"/>
        <v/>
      </c>
      <c r="Z83" s="362" t="str">
        <f t="shared" si="46"/>
        <v/>
      </c>
      <c r="AA83" s="362" t="str">
        <f t="shared" si="46"/>
        <v/>
      </c>
      <c r="AB83" s="362" t="str">
        <f t="shared" si="46"/>
        <v/>
      </c>
      <c r="AC83" s="362" t="str">
        <f t="shared" si="46"/>
        <v/>
      </c>
      <c r="AD83" s="362" t="str">
        <f t="shared" si="46"/>
        <v/>
      </c>
      <c r="AE83" s="362" t="str">
        <f t="shared" si="46"/>
        <v/>
      </c>
      <c r="AF83" s="362" t="str">
        <f t="shared" si="46"/>
        <v/>
      </c>
      <c r="AG83" s="362" t="str">
        <f t="shared" si="46"/>
        <v/>
      </c>
      <c r="AH83" s="362" t="str">
        <f t="shared" si="46"/>
        <v/>
      </c>
      <c r="AI83" s="362" t="str">
        <f t="shared" si="46"/>
        <v/>
      </c>
      <c r="AJ83" s="362" t="str">
        <f t="shared" si="46"/>
        <v/>
      </c>
      <c r="AK83" s="362" t="str">
        <f t="shared" si="46"/>
        <v/>
      </c>
      <c r="AL83" s="362" t="str">
        <f t="shared" si="46"/>
        <v/>
      </c>
      <c r="AM83" s="362" t="str">
        <f t="shared" si="46"/>
        <v/>
      </c>
      <c r="AN83" s="362" t="str">
        <f t="shared" si="46"/>
        <v/>
      </c>
      <c r="AO83" s="362" t="str">
        <f t="shared" si="46"/>
        <v/>
      </c>
      <c r="AP83" s="362" t="str">
        <f t="shared" si="46"/>
        <v/>
      </c>
      <c r="AQ83" s="362" t="str">
        <f t="shared" si="46"/>
        <v/>
      </c>
      <c r="AR83" s="362" t="str">
        <f t="shared" si="46"/>
        <v/>
      </c>
      <c r="AS83" s="362" t="str">
        <f t="shared" si="46"/>
        <v/>
      </c>
      <c r="AT83" s="362" t="str">
        <f t="shared" si="46"/>
        <v/>
      </c>
      <c r="AU83" s="362" t="str">
        <f t="shared" si="46"/>
        <v/>
      </c>
      <c r="AV83" s="362" t="str">
        <f t="shared" si="46"/>
        <v/>
      </c>
      <c r="AW83" s="362" t="str">
        <f t="shared" si="46"/>
        <v/>
      </c>
      <c r="AX83" s="362" t="str">
        <f t="shared" si="46"/>
        <v/>
      </c>
      <c r="AY83" s="363" t="str">
        <f t="shared" si="46"/>
        <v/>
      </c>
      <c r="AZ83" s="314"/>
    </row>
    <row r="84" spans="1:52" s="315" customFormat="1" ht="16.5" customHeight="1" x14ac:dyDescent="0.4">
      <c r="A84" s="554"/>
      <c r="B84" s="560" t="s">
        <v>439</v>
      </c>
      <c r="C84" s="561"/>
      <c r="D84" s="364" t="str">
        <f t="shared" ref="D84:AY84" si="47">IF($B$82&gt;$C$82,D82,D83)</f>
        <v/>
      </c>
      <c r="E84" s="362" t="str">
        <f t="shared" si="47"/>
        <v/>
      </c>
      <c r="F84" s="362" t="str">
        <f t="shared" si="47"/>
        <v/>
      </c>
      <c r="G84" s="362" t="str">
        <f t="shared" si="47"/>
        <v/>
      </c>
      <c r="H84" s="362" t="str">
        <f t="shared" si="47"/>
        <v/>
      </c>
      <c r="I84" s="362" t="str">
        <f t="shared" si="47"/>
        <v/>
      </c>
      <c r="J84" s="362" t="str">
        <f t="shared" si="47"/>
        <v/>
      </c>
      <c r="K84" s="362" t="str">
        <f t="shared" si="47"/>
        <v/>
      </c>
      <c r="L84" s="362" t="str">
        <f t="shared" si="47"/>
        <v/>
      </c>
      <c r="M84" s="362" t="str">
        <f t="shared" si="47"/>
        <v/>
      </c>
      <c r="N84" s="362" t="str">
        <f t="shared" si="47"/>
        <v/>
      </c>
      <c r="O84" s="362" t="str">
        <f t="shared" si="47"/>
        <v/>
      </c>
      <c r="P84" s="362" t="str">
        <f t="shared" si="47"/>
        <v/>
      </c>
      <c r="Q84" s="362" t="str">
        <f t="shared" si="47"/>
        <v/>
      </c>
      <c r="R84" s="362" t="str">
        <f t="shared" si="47"/>
        <v/>
      </c>
      <c r="S84" s="362" t="str">
        <f t="shared" si="47"/>
        <v/>
      </c>
      <c r="T84" s="362" t="str">
        <f t="shared" si="47"/>
        <v/>
      </c>
      <c r="U84" s="362" t="str">
        <f t="shared" si="47"/>
        <v/>
      </c>
      <c r="V84" s="362" t="str">
        <f t="shared" si="47"/>
        <v/>
      </c>
      <c r="W84" s="362" t="str">
        <f t="shared" si="47"/>
        <v/>
      </c>
      <c r="X84" s="362" t="str">
        <f t="shared" si="47"/>
        <v/>
      </c>
      <c r="Y84" s="362" t="str">
        <f t="shared" si="47"/>
        <v/>
      </c>
      <c r="Z84" s="362" t="str">
        <f t="shared" si="47"/>
        <v/>
      </c>
      <c r="AA84" s="362" t="str">
        <f t="shared" si="47"/>
        <v/>
      </c>
      <c r="AB84" s="362" t="str">
        <f t="shared" si="47"/>
        <v/>
      </c>
      <c r="AC84" s="362" t="str">
        <f t="shared" si="47"/>
        <v/>
      </c>
      <c r="AD84" s="362" t="str">
        <f t="shared" si="47"/>
        <v/>
      </c>
      <c r="AE84" s="362" t="str">
        <f t="shared" si="47"/>
        <v/>
      </c>
      <c r="AF84" s="362" t="str">
        <f t="shared" si="47"/>
        <v/>
      </c>
      <c r="AG84" s="362" t="str">
        <f t="shared" si="47"/>
        <v/>
      </c>
      <c r="AH84" s="362" t="str">
        <f t="shared" si="47"/>
        <v/>
      </c>
      <c r="AI84" s="362" t="str">
        <f t="shared" si="47"/>
        <v/>
      </c>
      <c r="AJ84" s="362" t="str">
        <f t="shared" si="47"/>
        <v/>
      </c>
      <c r="AK84" s="362" t="str">
        <f t="shared" si="47"/>
        <v/>
      </c>
      <c r="AL84" s="362" t="str">
        <f t="shared" si="47"/>
        <v/>
      </c>
      <c r="AM84" s="362" t="str">
        <f t="shared" si="47"/>
        <v/>
      </c>
      <c r="AN84" s="362" t="str">
        <f t="shared" si="47"/>
        <v/>
      </c>
      <c r="AO84" s="362" t="str">
        <f t="shared" si="47"/>
        <v/>
      </c>
      <c r="AP84" s="362" t="str">
        <f t="shared" si="47"/>
        <v/>
      </c>
      <c r="AQ84" s="362" t="str">
        <f t="shared" si="47"/>
        <v/>
      </c>
      <c r="AR84" s="362" t="str">
        <f t="shared" si="47"/>
        <v/>
      </c>
      <c r="AS84" s="362" t="str">
        <f t="shared" si="47"/>
        <v/>
      </c>
      <c r="AT84" s="362" t="str">
        <f t="shared" si="47"/>
        <v/>
      </c>
      <c r="AU84" s="362" t="str">
        <f t="shared" si="47"/>
        <v/>
      </c>
      <c r="AV84" s="362" t="str">
        <f t="shared" si="47"/>
        <v/>
      </c>
      <c r="AW84" s="362" t="str">
        <f t="shared" si="47"/>
        <v/>
      </c>
      <c r="AX84" s="362" t="str">
        <f t="shared" si="47"/>
        <v/>
      </c>
      <c r="AY84" s="363" t="str">
        <f t="shared" si="47"/>
        <v/>
      </c>
      <c r="AZ84" s="314"/>
    </row>
    <row r="85" spans="1:52" s="315" customFormat="1" ht="16.5" customHeight="1" x14ac:dyDescent="0.4">
      <c r="A85" s="554"/>
      <c r="B85" s="556" t="s">
        <v>438</v>
      </c>
      <c r="C85" s="557"/>
      <c r="D85" s="373">
        <f>IF($A$31,('2-2　電力使用量入力シート'!$J$28),('2-2　電力使用量入力シート'!$D$18))</f>
        <v>0</v>
      </c>
      <c r="E85" s="374">
        <f>IF($A$31,('2-2　電力使用量入力シート'!$J$29),('2-2　電力使用量入力シート'!$E$18))</f>
        <v>0</v>
      </c>
      <c r="F85" s="374">
        <f>IF($A$31,('2-2　電力使用量入力シート'!$J$30),('2-2　電力使用量入力シート'!$F$18))</f>
        <v>0</v>
      </c>
      <c r="G85" s="374">
        <f>IF($A$31,('2-2　電力使用量入力シート'!$J$31),('2-2　電力使用量入力シート'!$G$18))</f>
        <v>0</v>
      </c>
      <c r="H85" s="374">
        <f>IF($A$31,('2-2　電力使用量入力シート'!$J$32),('2-2　電力使用量入力シート'!$H$18))</f>
        <v>0</v>
      </c>
      <c r="I85" s="374">
        <f>IF($A$31,('2-2　電力使用量入力シート'!$J$33),('2-2　電力使用量入力シート'!$I$18))</f>
        <v>0</v>
      </c>
      <c r="J85" s="374">
        <f>IF($A$31,('2-2　電力使用量入力シート'!$J$34),('2-2　電力使用量入力シート'!$J$18))</f>
        <v>0</v>
      </c>
      <c r="K85" s="374">
        <f>IF($A$31,('2-2　電力使用量入力シート'!$J$35),('2-2　電力使用量入力シート'!$K$18))</f>
        <v>0</v>
      </c>
      <c r="L85" s="374">
        <f>IF($A$31,('2-2　電力使用量入力シート'!$J$36),('2-2　電力使用量入力シート'!$L$18))</f>
        <v>0</v>
      </c>
      <c r="M85" s="374">
        <f>IF($A$31,('2-2　電力使用量入力シート'!$J$37),('2-2　電力使用量入力シート'!$M$18))</f>
        <v>0</v>
      </c>
      <c r="N85" s="374">
        <f>IF($A$31,('2-2　電力使用量入力シート'!$J$38),('2-2　電力使用量入力シート'!$N$18))</f>
        <v>0</v>
      </c>
      <c r="O85" s="374">
        <f>IF($A$31,('2-2　電力使用量入力シート'!$J$39),('2-2　電力使用量入力シート'!$O$18))</f>
        <v>0</v>
      </c>
      <c r="P85" s="374">
        <f>IF($A$31,('2-2　電力使用量入力シート'!$J$40),('2-2　電力使用量入力シート'!$P$18))</f>
        <v>0</v>
      </c>
      <c r="Q85" s="374">
        <f>IF($A$31,('2-2　電力使用量入力シート'!$J$41),('2-2　電力使用量入力シート'!$Q$18))</f>
        <v>0</v>
      </c>
      <c r="R85" s="374">
        <f>IF($A$31,('2-2　電力使用量入力シート'!$J$42),('2-2　電力使用量入力シート'!$R$18))</f>
        <v>0</v>
      </c>
      <c r="S85" s="374">
        <f>IF($A$31,('2-2　電力使用量入力シート'!$J$43),('2-2　電力使用量入力シート'!$S$18))</f>
        <v>0</v>
      </c>
      <c r="T85" s="374">
        <f>IF($A$31,('2-2　電力使用量入力シート'!$J$44),('2-2　電力使用量入力シート'!$T$18))</f>
        <v>0</v>
      </c>
      <c r="U85" s="374">
        <f>IF($A$31,('2-2　電力使用量入力シート'!$J$45),('2-2　電力使用量入力シート'!$U$18))</f>
        <v>0</v>
      </c>
      <c r="V85" s="374">
        <f>IF($A$31,('2-2　電力使用量入力シート'!$J$46),('2-2　電力使用量入力シート'!$V$18))</f>
        <v>0</v>
      </c>
      <c r="W85" s="374">
        <f>IF($A$31,('2-2　電力使用量入力シート'!$J$47),('2-2　電力使用量入力シート'!$W$18))</f>
        <v>0</v>
      </c>
      <c r="X85" s="374">
        <f>IF($A$31,('2-2　電力使用量入力シート'!$J$48),('2-2　電力使用量入力シート'!$X$18))</f>
        <v>0</v>
      </c>
      <c r="Y85" s="374">
        <f>IF($A$31,('2-2　電力使用量入力シート'!$J$49),('2-2　電力使用量入力シート'!$Y$18))</f>
        <v>0</v>
      </c>
      <c r="Z85" s="374">
        <f>IF($A$31,('2-2　電力使用量入力シート'!$J$50),('2-2　電力使用量入力シート'!$Z$18))</f>
        <v>0</v>
      </c>
      <c r="AA85" s="374">
        <f>IF($A$31,('2-2　電力使用量入力シート'!$J$51),('2-2　電力使用量入力シート'!$AA$18))</f>
        <v>0</v>
      </c>
      <c r="AB85" s="374">
        <f>IF($A$31,('2-2　電力使用量入力シート'!$J$52),('2-2　電力使用量入力シート'!$AB$18))</f>
        <v>0</v>
      </c>
      <c r="AC85" s="374">
        <f>IF($A$31,('2-2　電力使用量入力シート'!$J$53),('2-2　電力使用量入力シート'!$AC$18))</f>
        <v>0</v>
      </c>
      <c r="AD85" s="374">
        <f>IF($A$31,('2-2　電力使用量入力シート'!$J$54),('2-2　電力使用量入力シート'!$AD$18))</f>
        <v>0</v>
      </c>
      <c r="AE85" s="374">
        <f>IF($A$31,('2-2　電力使用量入力シート'!$J$55),('2-2　電力使用量入力シート'!$AE$18))</f>
        <v>0</v>
      </c>
      <c r="AF85" s="374">
        <f>IF($A$31,('2-2　電力使用量入力シート'!$J$56),('2-2　電力使用量入力シート'!$AF$18))</f>
        <v>0</v>
      </c>
      <c r="AG85" s="374">
        <f>IF($A$31,('2-2　電力使用量入力シート'!$J$57),('2-2　電力使用量入力シート'!$AG$18))</f>
        <v>0</v>
      </c>
      <c r="AH85" s="374">
        <f>IF($A$31,('2-2　電力使用量入力シート'!$J$58),('2-2　電力使用量入力シート'!$AH$18))</f>
        <v>0</v>
      </c>
      <c r="AI85" s="374">
        <f>IF($A$31,('2-2　電力使用量入力シート'!$J$59),('2-2　電力使用量入力シート'!$AI$18))</f>
        <v>0</v>
      </c>
      <c r="AJ85" s="374">
        <f>IF($A$31,('2-2　電力使用量入力シート'!$J$60),('2-2　電力使用量入力シート'!$AJ$18))</f>
        <v>0</v>
      </c>
      <c r="AK85" s="374">
        <f>IF($A$31,('2-2　電力使用量入力シート'!$J$61),('2-2　電力使用量入力シート'!$AK$18))</f>
        <v>0</v>
      </c>
      <c r="AL85" s="374">
        <f>IF($A$31,('2-2　電力使用量入力シート'!$J$62),('2-2　電力使用量入力シート'!$AL$18))</f>
        <v>0</v>
      </c>
      <c r="AM85" s="374">
        <f>IF($A$31,('2-2　電力使用量入力シート'!$J$63),('2-2　電力使用量入力シート'!$AM$18))</f>
        <v>0</v>
      </c>
      <c r="AN85" s="374">
        <f>IF($A$31,('2-2　電力使用量入力シート'!$J$64),('2-2　電力使用量入力シート'!$AN$18))</f>
        <v>0</v>
      </c>
      <c r="AO85" s="374">
        <f>IF($A$31,('2-2　電力使用量入力シート'!$J$65),('2-2　電力使用量入力シート'!$AO$18))</f>
        <v>0</v>
      </c>
      <c r="AP85" s="374">
        <f>IF($A$31,('2-2　電力使用量入力シート'!$J$66),('2-2　電力使用量入力シート'!$AP$18))</f>
        <v>0</v>
      </c>
      <c r="AQ85" s="374">
        <f>IF($A$31,('2-2　電力使用量入力シート'!$J$67),('2-2　電力使用量入力シート'!$AQ$18))</f>
        <v>0</v>
      </c>
      <c r="AR85" s="374">
        <f>IF($A$31,('2-2　電力使用量入力シート'!$J$68),('2-2　電力使用量入力シート'!$AR$18))</f>
        <v>0</v>
      </c>
      <c r="AS85" s="374">
        <f>IF($A$31,('2-2　電力使用量入力シート'!$J$69),('2-2　電力使用量入力シート'!$AS$18))</f>
        <v>0</v>
      </c>
      <c r="AT85" s="374">
        <f>IF($A$31,('2-2　電力使用量入力シート'!$J$70),('2-2　電力使用量入力シート'!$AT$18))</f>
        <v>0</v>
      </c>
      <c r="AU85" s="374">
        <f>IF($A$31,('2-2　電力使用量入力シート'!$J$71),('2-2　電力使用量入力シート'!$AU$18))</f>
        <v>0</v>
      </c>
      <c r="AV85" s="374">
        <f>IF($A$31,('2-2　電力使用量入力シート'!$J$72),('2-2　電力使用量入力シート'!$AV$18))</f>
        <v>0</v>
      </c>
      <c r="AW85" s="374">
        <f>IF($A$31,('2-2　電力使用量入力シート'!$J$73),('2-2　電力使用量入力シート'!$AW$18))</f>
        <v>0</v>
      </c>
      <c r="AX85" s="374">
        <f>IF($A$31,('2-2　電力使用量入力シート'!$J$74),('2-2　電力使用量入力シート'!$AX$18))</f>
        <v>0</v>
      </c>
      <c r="AY85" s="375">
        <f>IF($A$31,('2-2　電力使用量入力シート'!$J$75),('2-2　電力使用量入力シート'!$AY$18))</f>
        <v>0</v>
      </c>
      <c r="AZ85" s="314"/>
    </row>
    <row r="86" spans="1:52" s="315" customFormat="1" ht="16.5" customHeight="1" x14ac:dyDescent="0.4">
      <c r="A86" s="554"/>
      <c r="B86" s="556" t="s">
        <v>407</v>
      </c>
      <c r="C86" s="557"/>
      <c r="D86" s="368" t="str">
        <f t="shared" ref="D86:AY86" si="48">IF(D$84="","0",(2*D85/$C$83/$X$118)^2*0.5)</f>
        <v>0</v>
      </c>
      <c r="E86" s="369" t="str">
        <f t="shared" si="48"/>
        <v>0</v>
      </c>
      <c r="F86" s="369" t="str">
        <f t="shared" si="48"/>
        <v>0</v>
      </c>
      <c r="G86" s="369" t="str">
        <f t="shared" si="48"/>
        <v>0</v>
      </c>
      <c r="H86" s="369" t="str">
        <f t="shared" si="48"/>
        <v>0</v>
      </c>
      <c r="I86" s="369" t="str">
        <f t="shared" si="48"/>
        <v>0</v>
      </c>
      <c r="J86" s="369" t="str">
        <f t="shared" si="48"/>
        <v>0</v>
      </c>
      <c r="K86" s="369" t="str">
        <f t="shared" si="48"/>
        <v>0</v>
      </c>
      <c r="L86" s="369" t="str">
        <f t="shared" si="48"/>
        <v>0</v>
      </c>
      <c r="M86" s="369" t="str">
        <f t="shared" si="48"/>
        <v>0</v>
      </c>
      <c r="N86" s="369" t="str">
        <f t="shared" si="48"/>
        <v>0</v>
      </c>
      <c r="O86" s="369" t="str">
        <f t="shared" si="48"/>
        <v>0</v>
      </c>
      <c r="P86" s="369" t="str">
        <f t="shared" si="48"/>
        <v>0</v>
      </c>
      <c r="Q86" s="369" t="str">
        <f t="shared" si="48"/>
        <v>0</v>
      </c>
      <c r="R86" s="369" t="str">
        <f t="shared" si="48"/>
        <v>0</v>
      </c>
      <c r="S86" s="369" t="str">
        <f t="shared" si="48"/>
        <v>0</v>
      </c>
      <c r="T86" s="369" t="str">
        <f t="shared" si="48"/>
        <v>0</v>
      </c>
      <c r="U86" s="369" t="str">
        <f t="shared" si="48"/>
        <v>0</v>
      </c>
      <c r="V86" s="369" t="str">
        <f t="shared" si="48"/>
        <v>0</v>
      </c>
      <c r="W86" s="369" t="str">
        <f t="shared" si="48"/>
        <v>0</v>
      </c>
      <c r="X86" s="369" t="str">
        <f t="shared" si="48"/>
        <v>0</v>
      </c>
      <c r="Y86" s="369" t="str">
        <f t="shared" si="48"/>
        <v>0</v>
      </c>
      <c r="Z86" s="369" t="str">
        <f t="shared" si="48"/>
        <v>0</v>
      </c>
      <c r="AA86" s="369" t="str">
        <f t="shared" si="48"/>
        <v>0</v>
      </c>
      <c r="AB86" s="369" t="str">
        <f t="shared" si="48"/>
        <v>0</v>
      </c>
      <c r="AC86" s="369" t="str">
        <f t="shared" si="48"/>
        <v>0</v>
      </c>
      <c r="AD86" s="369" t="str">
        <f t="shared" si="48"/>
        <v>0</v>
      </c>
      <c r="AE86" s="369" t="str">
        <f t="shared" si="48"/>
        <v>0</v>
      </c>
      <c r="AF86" s="369" t="str">
        <f t="shared" si="48"/>
        <v>0</v>
      </c>
      <c r="AG86" s="369" t="str">
        <f t="shared" si="48"/>
        <v>0</v>
      </c>
      <c r="AH86" s="369" t="str">
        <f t="shared" si="48"/>
        <v>0</v>
      </c>
      <c r="AI86" s="369" t="str">
        <f t="shared" si="48"/>
        <v>0</v>
      </c>
      <c r="AJ86" s="369" t="str">
        <f t="shared" si="48"/>
        <v>0</v>
      </c>
      <c r="AK86" s="369" t="str">
        <f t="shared" si="48"/>
        <v>0</v>
      </c>
      <c r="AL86" s="369" t="str">
        <f t="shared" si="48"/>
        <v>0</v>
      </c>
      <c r="AM86" s="369" t="str">
        <f t="shared" si="48"/>
        <v>0</v>
      </c>
      <c r="AN86" s="369" t="str">
        <f t="shared" si="48"/>
        <v>0</v>
      </c>
      <c r="AO86" s="369" t="str">
        <f t="shared" si="48"/>
        <v>0</v>
      </c>
      <c r="AP86" s="369" t="str">
        <f t="shared" si="48"/>
        <v>0</v>
      </c>
      <c r="AQ86" s="369" t="str">
        <f t="shared" si="48"/>
        <v>0</v>
      </c>
      <c r="AR86" s="369" t="str">
        <f t="shared" si="48"/>
        <v>0</v>
      </c>
      <c r="AS86" s="369" t="str">
        <f t="shared" si="48"/>
        <v>0</v>
      </c>
      <c r="AT86" s="369" t="str">
        <f t="shared" si="48"/>
        <v>0</v>
      </c>
      <c r="AU86" s="369" t="str">
        <f t="shared" si="48"/>
        <v>0</v>
      </c>
      <c r="AV86" s="369" t="str">
        <f t="shared" si="48"/>
        <v>0</v>
      </c>
      <c r="AW86" s="369" t="str">
        <f t="shared" si="48"/>
        <v>0</v>
      </c>
      <c r="AX86" s="369" t="str">
        <f t="shared" si="48"/>
        <v>0</v>
      </c>
      <c r="AY86" s="369" t="str">
        <f t="shared" si="48"/>
        <v>0</v>
      </c>
      <c r="AZ86" s="314"/>
    </row>
    <row r="87" spans="1:52" s="315" customFormat="1" ht="16.5" customHeight="1" thickBot="1" x14ac:dyDescent="0.45">
      <c r="A87" s="555"/>
      <c r="B87" s="558" t="s">
        <v>408</v>
      </c>
      <c r="C87" s="559"/>
      <c r="D87" s="370" t="e">
        <f t="shared" ref="D87:AY87" si="49">IF(D$84="△","0",(2*D85/$C$83/$X$118)^2*0.5)</f>
        <v>#DIV/0!</v>
      </c>
      <c r="E87" s="371" t="e">
        <f t="shared" si="49"/>
        <v>#DIV/0!</v>
      </c>
      <c r="F87" s="371" t="e">
        <f t="shared" si="49"/>
        <v>#DIV/0!</v>
      </c>
      <c r="G87" s="371" t="e">
        <f t="shared" si="49"/>
        <v>#DIV/0!</v>
      </c>
      <c r="H87" s="371" t="e">
        <f t="shared" si="49"/>
        <v>#DIV/0!</v>
      </c>
      <c r="I87" s="371" t="e">
        <f t="shared" si="49"/>
        <v>#DIV/0!</v>
      </c>
      <c r="J87" s="371" t="e">
        <f t="shared" si="49"/>
        <v>#DIV/0!</v>
      </c>
      <c r="K87" s="371" t="e">
        <f t="shared" si="49"/>
        <v>#DIV/0!</v>
      </c>
      <c r="L87" s="371" t="e">
        <f t="shared" si="49"/>
        <v>#DIV/0!</v>
      </c>
      <c r="M87" s="371" t="e">
        <f t="shared" si="49"/>
        <v>#DIV/0!</v>
      </c>
      <c r="N87" s="371" t="e">
        <f t="shared" si="49"/>
        <v>#DIV/0!</v>
      </c>
      <c r="O87" s="371" t="e">
        <f t="shared" si="49"/>
        <v>#DIV/0!</v>
      </c>
      <c r="P87" s="371" t="e">
        <f t="shared" si="49"/>
        <v>#DIV/0!</v>
      </c>
      <c r="Q87" s="371" t="e">
        <f t="shared" si="49"/>
        <v>#DIV/0!</v>
      </c>
      <c r="R87" s="371" t="e">
        <f t="shared" si="49"/>
        <v>#DIV/0!</v>
      </c>
      <c r="S87" s="371" t="e">
        <f t="shared" si="49"/>
        <v>#DIV/0!</v>
      </c>
      <c r="T87" s="371" t="e">
        <f t="shared" si="49"/>
        <v>#DIV/0!</v>
      </c>
      <c r="U87" s="371" t="e">
        <f t="shared" si="49"/>
        <v>#DIV/0!</v>
      </c>
      <c r="V87" s="371" t="e">
        <f t="shared" si="49"/>
        <v>#DIV/0!</v>
      </c>
      <c r="W87" s="371" t="e">
        <f t="shared" si="49"/>
        <v>#DIV/0!</v>
      </c>
      <c r="X87" s="371" t="e">
        <f t="shared" si="49"/>
        <v>#DIV/0!</v>
      </c>
      <c r="Y87" s="371" t="e">
        <f t="shared" si="49"/>
        <v>#DIV/0!</v>
      </c>
      <c r="Z87" s="371" t="e">
        <f t="shared" si="49"/>
        <v>#DIV/0!</v>
      </c>
      <c r="AA87" s="371" t="e">
        <f t="shared" si="49"/>
        <v>#DIV/0!</v>
      </c>
      <c r="AB87" s="371" t="e">
        <f t="shared" si="49"/>
        <v>#DIV/0!</v>
      </c>
      <c r="AC87" s="371" t="e">
        <f t="shared" si="49"/>
        <v>#DIV/0!</v>
      </c>
      <c r="AD87" s="371" t="e">
        <f t="shared" si="49"/>
        <v>#DIV/0!</v>
      </c>
      <c r="AE87" s="371" t="e">
        <f t="shared" si="49"/>
        <v>#DIV/0!</v>
      </c>
      <c r="AF87" s="371" t="e">
        <f t="shared" si="49"/>
        <v>#DIV/0!</v>
      </c>
      <c r="AG87" s="371" t="e">
        <f t="shared" si="49"/>
        <v>#DIV/0!</v>
      </c>
      <c r="AH87" s="371" t="e">
        <f t="shared" si="49"/>
        <v>#DIV/0!</v>
      </c>
      <c r="AI87" s="371" t="e">
        <f t="shared" si="49"/>
        <v>#DIV/0!</v>
      </c>
      <c r="AJ87" s="371" t="e">
        <f t="shared" si="49"/>
        <v>#DIV/0!</v>
      </c>
      <c r="AK87" s="371" t="e">
        <f t="shared" si="49"/>
        <v>#DIV/0!</v>
      </c>
      <c r="AL87" s="371" t="e">
        <f t="shared" si="49"/>
        <v>#DIV/0!</v>
      </c>
      <c r="AM87" s="371" t="e">
        <f t="shared" si="49"/>
        <v>#DIV/0!</v>
      </c>
      <c r="AN87" s="371" t="e">
        <f t="shared" si="49"/>
        <v>#DIV/0!</v>
      </c>
      <c r="AO87" s="371" t="e">
        <f t="shared" si="49"/>
        <v>#DIV/0!</v>
      </c>
      <c r="AP87" s="371" t="e">
        <f t="shared" si="49"/>
        <v>#DIV/0!</v>
      </c>
      <c r="AQ87" s="371" t="e">
        <f t="shared" si="49"/>
        <v>#DIV/0!</v>
      </c>
      <c r="AR87" s="371" t="e">
        <f t="shared" si="49"/>
        <v>#DIV/0!</v>
      </c>
      <c r="AS87" s="371" t="e">
        <f t="shared" si="49"/>
        <v>#DIV/0!</v>
      </c>
      <c r="AT87" s="371" t="e">
        <f t="shared" si="49"/>
        <v>#DIV/0!</v>
      </c>
      <c r="AU87" s="371" t="e">
        <f t="shared" si="49"/>
        <v>#DIV/0!</v>
      </c>
      <c r="AV87" s="371" t="e">
        <f t="shared" si="49"/>
        <v>#DIV/0!</v>
      </c>
      <c r="AW87" s="371" t="e">
        <f t="shared" si="49"/>
        <v>#DIV/0!</v>
      </c>
      <c r="AX87" s="371" t="e">
        <f t="shared" si="49"/>
        <v>#DIV/0!</v>
      </c>
      <c r="AY87" s="371" t="e">
        <f t="shared" si="49"/>
        <v>#DIV/0!</v>
      </c>
      <c r="AZ87" s="314"/>
    </row>
    <row r="88" spans="1:52" s="311" customFormat="1" ht="16.5" customHeight="1" x14ac:dyDescent="0.4">
      <c r="A88" s="553" t="s">
        <v>346</v>
      </c>
      <c r="B88" s="307" t="s">
        <v>132</v>
      </c>
      <c r="C88" s="308" t="s">
        <v>133</v>
      </c>
      <c r="D88" s="309">
        <v>0</v>
      </c>
      <c r="E88" s="309">
        <v>0.5</v>
      </c>
      <c r="F88" s="309">
        <v>1</v>
      </c>
      <c r="G88" s="309">
        <v>1.5</v>
      </c>
      <c r="H88" s="309">
        <v>2</v>
      </c>
      <c r="I88" s="309">
        <v>2.5</v>
      </c>
      <c r="J88" s="309">
        <v>3</v>
      </c>
      <c r="K88" s="309">
        <v>3.5</v>
      </c>
      <c r="L88" s="309">
        <v>4</v>
      </c>
      <c r="M88" s="309">
        <v>4.5</v>
      </c>
      <c r="N88" s="309">
        <v>5</v>
      </c>
      <c r="O88" s="309">
        <v>5.5</v>
      </c>
      <c r="P88" s="309">
        <v>6</v>
      </c>
      <c r="Q88" s="309">
        <v>6.5</v>
      </c>
      <c r="R88" s="309">
        <v>7</v>
      </c>
      <c r="S88" s="309">
        <v>7.5</v>
      </c>
      <c r="T88" s="309">
        <v>8</v>
      </c>
      <c r="U88" s="309">
        <v>8.5</v>
      </c>
      <c r="V88" s="309">
        <v>9</v>
      </c>
      <c r="W88" s="309">
        <v>9.5</v>
      </c>
      <c r="X88" s="309">
        <v>10</v>
      </c>
      <c r="Y88" s="309">
        <v>10.5</v>
      </c>
      <c r="Z88" s="309">
        <v>11</v>
      </c>
      <c r="AA88" s="309">
        <v>11.5</v>
      </c>
      <c r="AB88" s="309">
        <v>12</v>
      </c>
      <c r="AC88" s="309">
        <v>12.5</v>
      </c>
      <c r="AD88" s="309">
        <v>13</v>
      </c>
      <c r="AE88" s="309">
        <v>13.5</v>
      </c>
      <c r="AF88" s="309">
        <v>14</v>
      </c>
      <c r="AG88" s="309">
        <v>14.5</v>
      </c>
      <c r="AH88" s="309">
        <v>15</v>
      </c>
      <c r="AI88" s="309">
        <v>15.5</v>
      </c>
      <c r="AJ88" s="309">
        <v>16</v>
      </c>
      <c r="AK88" s="309">
        <v>16.5</v>
      </c>
      <c r="AL88" s="309">
        <v>17</v>
      </c>
      <c r="AM88" s="309">
        <v>17.5</v>
      </c>
      <c r="AN88" s="309">
        <v>18</v>
      </c>
      <c r="AO88" s="309">
        <v>18.5</v>
      </c>
      <c r="AP88" s="309">
        <v>19</v>
      </c>
      <c r="AQ88" s="309">
        <v>19.5</v>
      </c>
      <c r="AR88" s="309">
        <v>20</v>
      </c>
      <c r="AS88" s="309">
        <v>20.5</v>
      </c>
      <c r="AT88" s="309">
        <v>21</v>
      </c>
      <c r="AU88" s="309">
        <v>21.5</v>
      </c>
      <c r="AV88" s="309">
        <v>22</v>
      </c>
      <c r="AW88" s="309">
        <v>22.5</v>
      </c>
      <c r="AX88" s="309">
        <v>23</v>
      </c>
      <c r="AY88" s="310">
        <v>23.5</v>
      </c>
      <c r="AZ88" s="318"/>
    </row>
    <row r="89" spans="1:52" s="315" customFormat="1" ht="16.5" customHeight="1" thickBot="1" x14ac:dyDescent="0.45">
      <c r="A89" s="554"/>
      <c r="B89" s="312">
        <f>$C$23</f>
        <v>0</v>
      </c>
      <c r="C89" s="313">
        <f>$D$23</f>
        <v>0</v>
      </c>
      <c r="D89" s="362" t="str">
        <f t="shared" ref="D89:AY89" si="50">IF(D88&lt;$C$89,"△",IF(D88&gt;$B$89-0.5,"△",""))</f>
        <v>△</v>
      </c>
      <c r="E89" s="362" t="str">
        <f t="shared" si="50"/>
        <v>△</v>
      </c>
      <c r="F89" s="362" t="str">
        <f t="shared" si="50"/>
        <v>△</v>
      </c>
      <c r="G89" s="362" t="str">
        <f t="shared" si="50"/>
        <v>△</v>
      </c>
      <c r="H89" s="362" t="str">
        <f t="shared" si="50"/>
        <v>△</v>
      </c>
      <c r="I89" s="362" t="str">
        <f t="shared" si="50"/>
        <v>△</v>
      </c>
      <c r="J89" s="362" t="str">
        <f t="shared" si="50"/>
        <v>△</v>
      </c>
      <c r="K89" s="362" t="str">
        <f t="shared" si="50"/>
        <v>△</v>
      </c>
      <c r="L89" s="362" t="str">
        <f t="shared" si="50"/>
        <v>△</v>
      </c>
      <c r="M89" s="362" t="str">
        <f t="shared" si="50"/>
        <v>△</v>
      </c>
      <c r="N89" s="362" t="str">
        <f t="shared" si="50"/>
        <v>△</v>
      </c>
      <c r="O89" s="362" t="str">
        <f t="shared" si="50"/>
        <v>△</v>
      </c>
      <c r="P89" s="362" t="str">
        <f t="shared" si="50"/>
        <v>△</v>
      </c>
      <c r="Q89" s="362" t="str">
        <f t="shared" si="50"/>
        <v>△</v>
      </c>
      <c r="R89" s="362" t="str">
        <f t="shared" si="50"/>
        <v>△</v>
      </c>
      <c r="S89" s="362" t="str">
        <f t="shared" si="50"/>
        <v>△</v>
      </c>
      <c r="T89" s="362" t="str">
        <f t="shared" si="50"/>
        <v>△</v>
      </c>
      <c r="U89" s="362" t="str">
        <f t="shared" si="50"/>
        <v>△</v>
      </c>
      <c r="V89" s="362" t="str">
        <f t="shared" si="50"/>
        <v>△</v>
      </c>
      <c r="W89" s="362" t="str">
        <f t="shared" si="50"/>
        <v>△</v>
      </c>
      <c r="X89" s="362" t="str">
        <f t="shared" si="50"/>
        <v>△</v>
      </c>
      <c r="Y89" s="362" t="str">
        <f t="shared" si="50"/>
        <v>△</v>
      </c>
      <c r="Z89" s="362" t="str">
        <f t="shared" si="50"/>
        <v>△</v>
      </c>
      <c r="AA89" s="362" t="str">
        <f t="shared" si="50"/>
        <v>△</v>
      </c>
      <c r="AB89" s="362" t="str">
        <f t="shared" si="50"/>
        <v>△</v>
      </c>
      <c r="AC89" s="362" t="str">
        <f t="shared" si="50"/>
        <v>△</v>
      </c>
      <c r="AD89" s="362" t="str">
        <f t="shared" si="50"/>
        <v>△</v>
      </c>
      <c r="AE89" s="362" t="str">
        <f t="shared" si="50"/>
        <v>△</v>
      </c>
      <c r="AF89" s="362" t="str">
        <f t="shared" si="50"/>
        <v>△</v>
      </c>
      <c r="AG89" s="362" t="str">
        <f t="shared" si="50"/>
        <v>△</v>
      </c>
      <c r="AH89" s="362" t="str">
        <f t="shared" si="50"/>
        <v>△</v>
      </c>
      <c r="AI89" s="362" t="str">
        <f t="shared" si="50"/>
        <v>△</v>
      </c>
      <c r="AJ89" s="362" t="str">
        <f t="shared" si="50"/>
        <v>△</v>
      </c>
      <c r="AK89" s="362" t="str">
        <f t="shared" si="50"/>
        <v>△</v>
      </c>
      <c r="AL89" s="362" t="str">
        <f t="shared" si="50"/>
        <v>△</v>
      </c>
      <c r="AM89" s="362" t="str">
        <f t="shared" si="50"/>
        <v>△</v>
      </c>
      <c r="AN89" s="362" t="str">
        <f t="shared" si="50"/>
        <v>△</v>
      </c>
      <c r="AO89" s="362" t="str">
        <f t="shared" si="50"/>
        <v>△</v>
      </c>
      <c r="AP89" s="362" t="str">
        <f t="shared" si="50"/>
        <v>△</v>
      </c>
      <c r="AQ89" s="362" t="str">
        <f t="shared" si="50"/>
        <v>△</v>
      </c>
      <c r="AR89" s="362" t="str">
        <f t="shared" si="50"/>
        <v>△</v>
      </c>
      <c r="AS89" s="362" t="str">
        <f t="shared" si="50"/>
        <v>△</v>
      </c>
      <c r="AT89" s="362" t="str">
        <f t="shared" si="50"/>
        <v>△</v>
      </c>
      <c r="AU89" s="362" t="str">
        <f t="shared" si="50"/>
        <v>△</v>
      </c>
      <c r="AV89" s="362" t="str">
        <f t="shared" si="50"/>
        <v>△</v>
      </c>
      <c r="AW89" s="362" t="str">
        <f t="shared" si="50"/>
        <v>△</v>
      </c>
      <c r="AX89" s="362" t="str">
        <f t="shared" si="50"/>
        <v>△</v>
      </c>
      <c r="AY89" s="363" t="str">
        <f t="shared" si="50"/>
        <v>△</v>
      </c>
      <c r="AZ89" s="314"/>
    </row>
    <row r="90" spans="1:52" s="315" customFormat="1" ht="16.5" customHeight="1" thickBot="1" x14ac:dyDescent="0.45">
      <c r="A90" s="554"/>
      <c r="B90" s="316" t="s">
        <v>388</v>
      </c>
      <c r="C90" s="317">
        <f>$W$6</f>
        <v>0</v>
      </c>
      <c r="D90" s="362" t="str">
        <f t="shared" ref="D90:AY90" si="51">IF(AND(D88&gt;=$B$89,D88&lt;=$C$89-0.5),"△","")</f>
        <v/>
      </c>
      <c r="E90" s="362" t="str">
        <f t="shared" si="51"/>
        <v/>
      </c>
      <c r="F90" s="362" t="str">
        <f t="shared" si="51"/>
        <v/>
      </c>
      <c r="G90" s="362" t="str">
        <f t="shared" si="51"/>
        <v/>
      </c>
      <c r="H90" s="362" t="str">
        <f t="shared" si="51"/>
        <v/>
      </c>
      <c r="I90" s="362" t="str">
        <f t="shared" si="51"/>
        <v/>
      </c>
      <c r="J90" s="362" t="str">
        <f t="shared" si="51"/>
        <v/>
      </c>
      <c r="K90" s="362" t="str">
        <f t="shared" si="51"/>
        <v/>
      </c>
      <c r="L90" s="362" t="str">
        <f t="shared" si="51"/>
        <v/>
      </c>
      <c r="M90" s="362" t="str">
        <f t="shared" si="51"/>
        <v/>
      </c>
      <c r="N90" s="362" t="str">
        <f t="shared" si="51"/>
        <v/>
      </c>
      <c r="O90" s="362" t="str">
        <f t="shared" si="51"/>
        <v/>
      </c>
      <c r="P90" s="362" t="str">
        <f t="shared" si="51"/>
        <v/>
      </c>
      <c r="Q90" s="362" t="str">
        <f t="shared" si="51"/>
        <v/>
      </c>
      <c r="R90" s="362" t="str">
        <f t="shared" si="51"/>
        <v/>
      </c>
      <c r="S90" s="362" t="str">
        <f t="shared" si="51"/>
        <v/>
      </c>
      <c r="T90" s="362" t="str">
        <f t="shared" si="51"/>
        <v/>
      </c>
      <c r="U90" s="362" t="str">
        <f t="shared" si="51"/>
        <v/>
      </c>
      <c r="V90" s="362" t="str">
        <f t="shared" si="51"/>
        <v/>
      </c>
      <c r="W90" s="362" t="str">
        <f t="shared" si="51"/>
        <v/>
      </c>
      <c r="X90" s="362" t="str">
        <f t="shared" si="51"/>
        <v/>
      </c>
      <c r="Y90" s="362" t="str">
        <f t="shared" si="51"/>
        <v/>
      </c>
      <c r="Z90" s="362" t="str">
        <f t="shared" si="51"/>
        <v/>
      </c>
      <c r="AA90" s="362" t="str">
        <f t="shared" si="51"/>
        <v/>
      </c>
      <c r="AB90" s="362" t="str">
        <f t="shared" si="51"/>
        <v/>
      </c>
      <c r="AC90" s="362" t="str">
        <f t="shared" si="51"/>
        <v/>
      </c>
      <c r="AD90" s="362" t="str">
        <f t="shared" si="51"/>
        <v/>
      </c>
      <c r="AE90" s="362" t="str">
        <f t="shared" si="51"/>
        <v/>
      </c>
      <c r="AF90" s="362" t="str">
        <f t="shared" si="51"/>
        <v/>
      </c>
      <c r="AG90" s="362" t="str">
        <f t="shared" si="51"/>
        <v/>
      </c>
      <c r="AH90" s="362" t="str">
        <f t="shared" si="51"/>
        <v/>
      </c>
      <c r="AI90" s="362" t="str">
        <f t="shared" si="51"/>
        <v/>
      </c>
      <c r="AJ90" s="362" t="str">
        <f t="shared" si="51"/>
        <v/>
      </c>
      <c r="AK90" s="362" t="str">
        <f t="shared" si="51"/>
        <v/>
      </c>
      <c r="AL90" s="362" t="str">
        <f t="shared" si="51"/>
        <v/>
      </c>
      <c r="AM90" s="362" t="str">
        <f t="shared" si="51"/>
        <v/>
      </c>
      <c r="AN90" s="362" t="str">
        <f t="shared" si="51"/>
        <v/>
      </c>
      <c r="AO90" s="362" t="str">
        <f t="shared" si="51"/>
        <v/>
      </c>
      <c r="AP90" s="362" t="str">
        <f t="shared" si="51"/>
        <v/>
      </c>
      <c r="AQ90" s="362" t="str">
        <f t="shared" si="51"/>
        <v/>
      </c>
      <c r="AR90" s="362" t="str">
        <f t="shared" si="51"/>
        <v/>
      </c>
      <c r="AS90" s="362" t="str">
        <f t="shared" si="51"/>
        <v/>
      </c>
      <c r="AT90" s="362" t="str">
        <f t="shared" si="51"/>
        <v/>
      </c>
      <c r="AU90" s="362" t="str">
        <f t="shared" si="51"/>
        <v/>
      </c>
      <c r="AV90" s="362" t="str">
        <f t="shared" si="51"/>
        <v/>
      </c>
      <c r="AW90" s="362" t="str">
        <f t="shared" si="51"/>
        <v/>
      </c>
      <c r="AX90" s="362" t="str">
        <f t="shared" si="51"/>
        <v/>
      </c>
      <c r="AY90" s="363" t="str">
        <f t="shared" si="51"/>
        <v/>
      </c>
      <c r="AZ90" s="314"/>
    </row>
    <row r="91" spans="1:52" s="315" customFormat="1" ht="16.5" customHeight="1" x14ac:dyDescent="0.4">
      <c r="A91" s="554"/>
      <c r="B91" s="560" t="s">
        <v>439</v>
      </c>
      <c r="C91" s="561"/>
      <c r="D91" s="364" t="str">
        <f t="shared" ref="D91:AY91" si="52">IF($B$89&gt;$C$89,D89,D90)</f>
        <v/>
      </c>
      <c r="E91" s="362" t="str">
        <f t="shared" si="52"/>
        <v/>
      </c>
      <c r="F91" s="362" t="str">
        <f t="shared" si="52"/>
        <v/>
      </c>
      <c r="G91" s="362" t="str">
        <f t="shared" si="52"/>
        <v/>
      </c>
      <c r="H91" s="362" t="str">
        <f t="shared" si="52"/>
        <v/>
      </c>
      <c r="I91" s="362" t="str">
        <f t="shared" si="52"/>
        <v/>
      </c>
      <c r="J91" s="362" t="str">
        <f t="shared" si="52"/>
        <v/>
      </c>
      <c r="K91" s="362" t="str">
        <f t="shared" si="52"/>
        <v/>
      </c>
      <c r="L91" s="362" t="str">
        <f t="shared" si="52"/>
        <v/>
      </c>
      <c r="M91" s="362" t="str">
        <f t="shared" si="52"/>
        <v/>
      </c>
      <c r="N91" s="362" t="str">
        <f t="shared" si="52"/>
        <v/>
      </c>
      <c r="O91" s="362" t="str">
        <f t="shared" si="52"/>
        <v/>
      </c>
      <c r="P91" s="362" t="str">
        <f t="shared" si="52"/>
        <v/>
      </c>
      <c r="Q91" s="362" t="str">
        <f t="shared" si="52"/>
        <v/>
      </c>
      <c r="R91" s="362" t="str">
        <f t="shared" si="52"/>
        <v/>
      </c>
      <c r="S91" s="362" t="str">
        <f t="shared" si="52"/>
        <v/>
      </c>
      <c r="T91" s="362" t="str">
        <f t="shared" si="52"/>
        <v/>
      </c>
      <c r="U91" s="362" t="str">
        <f t="shared" si="52"/>
        <v/>
      </c>
      <c r="V91" s="362" t="str">
        <f t="shared" si="52"/>
        <v/>
      </c>
      <c r="W91" s="362" t="str">
        <f t="shared" si="52"/>
        <v/>
      </c>
      <c r="X91" s="362" t="str">
        <f t="shared" si="52"/>
        <v/>
      </c>
      <c r="Y91" s="362" t="str">
        <f t="shared" si="52"/>
        <v/>
      </c>
      <c r="Z91" s="362" t="str">
        <f t="shared" si="52"/>
        <v/>
      </c>
      <c r="AA91" s="362" t="str">
        <f t="shared" si="52"/>
        <v/>
      </c>
      <c r="AB91" s="362" t="str">
        <f t="shared" si="52"/>
        <v/>
      </c>
      <c r="AC91" s="362" t="str">
        <f t="shared" si="52"/>
        <v/>
      </c>
      <c r="AD91" s="362" t="str">
        <f t="shared" si="52"/>
        <v/>
      </c>
      <c r="AE91" s="362" t="str">
        <f t="shared" si="52"/>
        <v/>
      </c>
      <c r="AF91" s="362" t="str">
        <f t="shared" si="52"/>
        <v/>
      </c>
      <c r="AG91" s="362" t="str">
        <f t="shared" si="52"/>
        <v/>
      </c>
      <c r="AH91" s="362" t="str">
        <f t="shared" si="52"/>
        <v/>
      </c>
      <c r="AI91" s="362" t="str">
        <f t="shared" si="52"/>
        <v/>
      </c>
      <c r="AJ91" s="362" t="str">
        <f t="shared" si="52"/>
        <v/>
      </c>
      <c r="AK91" s="362" t="str">
        <f t="shared" si="52"/>
        <v/>
      </c>
      <c r="AL91" s="362" t="str">
        <f t="shared" si="52"/>
        <v/>
      </c>
      <c r="AM91" s="362" t="str">
        <f t="shared" si="52"/>
        <v/>
      </c>
      <c r="AN91" s="362" t="str">
        <f t="shared" si="52"/>
        <v/>
      </c>
      <c r="AO91" s="362" t="str">
        <f t="shared" si="52"/>
        <v/>
      </c>
      <c r="AP91" s="362" t="str">
        <f t="shared" si="52"/>
        <v/>
      </c>
      <c r="AQ91" s="362" t="str">
        <f t="shared" si="52"/>
        <v/>
      </c>
      <c r="AR91" s="362" t="str">
        <f t="shared" si="52"/>
        <v/>
      </c>
      <c r="AS91" s="362" t="str">
        <f t="shared" si="52"/>
        <v/>
      </c>
      <c r="AT91" s="362" t="str">
        <f t="shared" si="52"/>
        <v/>
      </c>
      <c r="AU91" s="362" t="str">
        <f t="shared" si="52"/>
        <v/>
      </c>
      <c r="AV91" s="362" t="str">
        <f t="shared" si="52"/>
        <v/>
      </c>
      <c r="AW91" s="362" t="str">
        <f t="shared" si="52"/>
        <v/>
      </c>
      <c r="AX91" s="362" t="str">
        <f t="shared" si="52"/>
        <v/>
      </c>
      <c r="AY91" s="363" t="str">
        <f t="shared" si="52"/>
        <v/>
      </c>
      <c r="AZ91" s="314"/>
    </row>
    <row r="92" spans="1:52" s="315" customFormat="1" ht="16.5" customHeight="1" x14ac:dyDescent="0.4">
      <c r="A92" s="554"/>
      <c r="B92" s="556" t="s">
        <v>438</v>
      </c>
      <c r="C92" s="557"/>
      <c r="D92" s="373">
        <f>IF($A$31,('2-2　電力使用量入力シート'!$K$28),('2-2　電力使用量入力シート'!$D$19))</f>
        <v>0</v>
      </c>
      <c r="E92" s="374">
        <f>IF($A$31,('2-2　電力使用量入力シート'!$K$29),('2-2　電力使用量入力シート'!$E$19))</f>
        <v>0</v>
      </c>
      <c r="F92" s="374">
        <f>IF($A$31,('2-2　電力使用量入力シート'!$K$30),('2-2　電力使用量入力シート'!$F$19))</f>
        <v>0</v>
      </c>
      <c r="G92" s="374">
        <f>IF($A$31,('2-2　電力使用量入力シート'!$K$31),('2-2　電力使用量入力シート'!$G$19))</f>
        <v>0</v>
      </c>
      <c r="H92" s="374">
        <f>IF($A$31,('2-2　電力使用量入力シート'!$K$32),('2-2　電力使用量入力シート'!$H$19))</f>
        <v>0</v>
      </c>
      <c r="I92" s="374">
        <f>IF($A$31,('2-2　電力使用量入力シート'!$K$33),('2-2　電力使用量入力シート'!$I$19))</f>
        <v>0</v>
      </c>
      <c r="J92" s="374">
        <f>IF($A$31,('2-2　電力使用量入力シート'!$K$34),('2-2　電力使用量入力シート'!$J$19))</f>
        <v>0</v>
      </c>
      <c r="K92" s="374">
        <f>IF($A$31,('2-2　電力使用量入力シート'!$K$35),('2-2　電力使用量入力シート'!$K$19))</f>
        <v>0</v>
      </c>
      <c r="L92" s="374">
        <f>IF($A$31,('2-2　電力使用量入力シート'!$K$36),('2-2　電力使用量入力シート'!$L$19))</f>
        <v>0</v>
      </c>
      <c r="M92" s="374">
        <f>IF($A$31,('2-2　電力使用量入力シート'!$K$37),('2-2　電力使用量入力シート'!$M$19))</f>
        <v>0</v>
      </c>
      <c r="N92" s="374">
        <f>IF($A$31,('2-2　電力使用量入力シート'!$K$38),('2-2　電力使用量入力シート'!$N$19))</f>
        <v>0</v>
      </c>
      <c r="O92" s="374">
        <f>IF($A$31,('2-2　電力使用量入力シート'!$K$39),('2-2　電力使用量入力シート'!$O$19))</f>
        <v>0</v>
      </c>
      <c r="P92" s="374">
        <f>IF($A$31,('2-2　電力使用量入力シート'!$K$40),('2-2　電力使用量入力シート'!$P$19))</f>
        <v>0</v>
      </c>
      <c r="Q92" s="374">
        <f>IF($A$31,('2-2　電力使用量入力シート'!$K$41),('2-2　電力使用量入力シート'!$Q$19))</f>
        <v>0</v>
      </c>
      <c r="R92" s="374">
        <f>IF($A$31,('2-2　電力使用量入力シート'!$K$42),('2-2　電力使用量入力シート'!$R$19))</f>
        <v>0</v>
      </c>
      <c r="S92" s="374">
        <f>IF($A$31,('2-2　電力使用量入力シート'!$K$43),('2-2　電力使用量入力シート'!$S$19))</f>
        <v>0</v>
      </c>
      <c r="T92" s="374">
        <f>IF($A$31,('2-2　電力使用量入力シート'!$K$44),('2-2　電力使用量入力シート'!$T$19))</f>
        <v>0</v>
      </c>
      <c r="U92" s="374">
        <f>IF($A$31,('2-2　電力使用量入力シート'!$K$45),('2-2　電力使用量入力シート'!$U$19))</f>
        <v>0</v>
      </c>
      <c r="V92" s="374">
        <f>IF($A$31,('2-2　電力使用量入力シート'!$K$46),('2-2　電力使用量入力シート'!$V$19))</f>
        <v>0</v>
      </c>
      <c r="W92" s="374">
        <f>IF($A$31,('2-2　電力使用量入力シート'!$K$47),('2-2　電力使用量入力シート'!$W$19))</f>
        <v>0</v>
      </c>
      <c r="X92" s="374">
        <f>IF($A$31,('2-2　電力使用量入力シート'!$K$48),('2-2　電力使用量入力シート'!$X$19))</f>
        <v>0</v>
      </c>
      <c r="Y92" s="374">
        <f>IF($A$31,('2-2　電力使用量入力シート'!$K$49),('2-2　電力使用量入力シート'!$Y$19))</f>
        <v>0</v>
      </c>
      <c r="Z92" s="374">
        <f>IF($A$31,('2-2　電力使用量入力シート'!$K$50),('2-2　電力使用量入力シート'!$Z$19))</f>
        <v>0</v>
      </c>
      <c r="AA92" s="374">
        <f>IF($A$31,('2-2　電力使用量入力シート'!$K$51),('2-2　電力使用量入力シート'!$AA$19))</f>
        <v>0</v>
      </c>
      <c r="AB92" s="374">
        <f>IF($A$31,('2-2　電力使用量入力シート'!$K$52),('2-2　電力使用量入力シート'!$AB$19))</f>
        <v>0</v>
      </c>
      <c r="AC92" s="374">
        <f>IF($A$31,('2-2　電力使用量入力シート'!$K$53),('2-2　電力使用量入力シート'!$AC$19))</f>
        <v>0</v>
      </c>
      <c r="AD92" s="374">
        <f>IF($A$31,('2-2　電力使用量入力シート'!$K$54),('2-2　電力使用量入力シート'!$AD$19))</f>
        <v>0</v>
      </c>
      <c r="AE92" s="374">
        <f>IF($A$31,('2-2　電力使用量入力シート'!$K$55),('2-2　電力使用量入力シート'!$AE$19))</f>
        <v>0</v>
      </c>
      <c r="AF92" s="374">
        <f>IF($A$31,('2-2　電力使用量入力シート'!$K$56),('2-2　電力使用量入力シート'!$AF$19))</f>
        <v>0</v>
      </c>
      <c r="AG92" s="374">
        <f>IF($A$31,('2-2　電力使用量入力シート'!$K$57),('2-2　電力使用量入力シート'!$AG$19))</f>
        <v>0</v>
      </c>
      <c r="AH92" s="374">
        <f>IF($A$31,('2-2　電力使用量入力シート'!$K$58),('2-2　電力使用量入力シート'!$AH$19))</f>
        <v>0</v>
      </c>
      <c r="AI92" s="374">
        <f>IF($A$31,('2-2　電力使用量入力シート'!$K$59),('2-2　電力使用量入力シート'!$AI$19))</f>
        <v>0</v>
      </c>
      <c r="AJ92" s="374">
        <f>IF($A$31,('2-2　電力使用量入力シート'!$K$60),('2-2　電力使用量入力シート'!$AJ$19))</f>
        <v>0</v>
      </c>
      <c r="AK92" s="374">
        <f>IF($A$31,('2-2　電力使用量入力シート'!$K$61),('2-2　電力使用量入力シート'!$AK$19))</f>
        <v>0</v>
      </c>
      <c r="AL92" s="374">
        <f>IF($A$31,('2-2　電力使用量入力シート'!$K$62),('2-2　電力使用量入力シート'!$AL$19))</f>
        <v>0</v>
      </c>
      <c r="AM92" s="374">
        <f>IF($A$31,('2-2　電力使用量入力シート'!$K$63),('2-2　電力使用量入力シート'!$AM$19))</f>
        <v>0</v>
      </c>
      <c r="AN92" s="374">
        <f>IF($A$31,('2-2　電力使用量入力シート'!$K$64),('2-2　電力使用量入力シート'!$AN$19))</f>
        <v>0</v>
      </c>
      <c r="AO92" s="374">
        <f>IF($A$31,('2-2　電力使用量入力シート'!$K$65),('2-2　電力使用量入力シート'!$AO$19))</f>
        <v>0</v>
      </c>
      <c r="AP92" s="374">
        <f>IF($A$31,('2-2　電力使用量入力シート'!$K$66),('2-2　電力使用量入力シート'!$AP$19))</f>
        <v>0</v>
      </c>
      <c r="AQ92" s="374">
        <f>IF($A$31,('2-2　電力使用量入力シート'!$K$67),('2-2　電力使用量入力シート'!$AQ$19))</f>
        <v>0</v>
      </c>
      <c r="AR92" s="374">
        <f>IF($A$31,('2-2　電力使用量入力シート'!$K$68),('2-2　電力使用量入力シート'!$AR$19))</f>
        <v>0</v>
      </c>
      <c r="AS92" s="374">
        <f>IF($A$31,('2-2　電力使用量入力シート'!$K$69),('2-2　電力使用量入力シート'!$AS$19))</f>
        <v>0</v>
      </c>
      <c r="AT92" s="374">
        <f>IF($A$31,('2-2　電力使用量入力シート'!$K$70),('2-2　電力使用量入力シート'!$AT$19))</f>
        <v>0</v>
      </c>
      <c r="AU92" s="374">
        <f>IF($A$31,('2-2　電力使用量入力シート'!$K$71),('2-2　電力使用量入力シート'!$AU$19))</f>
        <v>0</v>
      </c>
      <c r="AV92" s="374">
        <f>IF($A$31,('2-2　電力使用量入力シート'!$K$72),('2-2　電力使用量入力シート'!$AV$19))</f>
        <v>0</v>
      </c>
      <c r="AW92" s="374">
        <f>IF($A$31,('2-2　電力使用量入力シート'!$K$73),('2-2　電力使用量入力シート'!$AW$19))</f>
        <v>0</v>
      </c>
      <c r="AX92" s="374">
        <f>IF($A$31,('2-2　電力使用量入力シート'!$K$74),('2-2　電力使用量入力シート'!$AX$19))</f>
        <v>0</v>
      </c>
      <c r="AY92" s="375">
        <f>IF($A$31,('2-2　電力使用量入力シート'!$K$75),('2-2　電力使用量入力シート'!$AY$19))</f>
        <v>0</v>
      </c>
      <c r="AZ92" s="314"/>
    </row>
    <row r="93" spans="1:52" s="315" customFormat="1" ht="16.5" customHeight="1" x14ac:dyDescent="0.4">
      <c r="A93" s="554"/>
      <c r="B93" s="556" t="s">
        <v>407</v>
      </c>
      <c r="C93" s="557"/>
      <c r="D93" s="368" t="str">
        <f t="shared" ref="D93:AY93" si="53">IF(D$91="","0",(2*D92/$C$90/$X$118)^2*0.5)</f>
        <v>0</v>
      </c>
      <c r="E93" s="369" t="str">
        <f t="shared" si="53"/>
        <v>0</v>
      </c>
      <c r="F93" s="369" t="str">
        <f t="shared" si="53"/>
        <v>0</v>
      </c>
      <c r="G93" s="369" t="str">
        <f t="shared" si="53"/>
        <v>0</v>
      </c>
      <c r="H93" s="369" t="str">
        <f t="shared" si="53"/>
        <v>0</v>
      </c>
      <c r="I93" s="369" t="str">
        <f t="shared" si="53"/>
        <v>0</v>
      </c>
      <c r="J93" s="369" t="str">
        <f t="shared" si="53"/>
        <v>0</v>
      </c>
      <c r="K93" s="369" t="str">
        <f t="shared" si="53"/>
        <v>0</v>
      </c>
      <c r="L93" s="369" t="str">
        <f t="shared" si="53"/>
        <v>0</v>
      </c>
      <c r="M93" s="369" t="str">
        <f t="shared" si="53"/>
        <v>0</v>
      </c>
      <c r="N93" s="369" t="str">
        <f t="shared" si="53"/>
        <v>0</v>
      </c>
      <c r="O93" s="369" t="str">
        <f t="shared" si="53"/>
        <v>0</v>
      </c>
      <c r="P93" s="369" t="str">
        <f t="shared" si="53"/>
        <v>0</v>
      </c>
      <c r="Q93" s="369" t="str">
        <f t="shared" si="53"/>
        <v>0</v>
      </c>
      <c r="R93" s="369" t="str">
        <f t="shared" si="53"/>
        <v>0</v>
      </c>
      <c r="S93" s="369" t="str">
        <f t="shared" si="53"/>
        <v>0</v>
      </c>
      <c r="T93" s="369" t="str">
        <f t="shared" si="53"/>
        <v>0</v>
      </c>
      <c r="U93" s="369" t="str">
        <f t="shared" si="53"/>
        <v>0</v>
      </c>
      <c r="V93" s="369" t="str">
        <f t="shared" si="53"/>
        <v>0</v>
      </c>
      <c r="W93" s="369" t="str">
        <f t="shared" si="53"/>
        <v>0</v>
      </c>
      <c r="X93" s="369" t="str">
        <f t="shared" si="53"/>
        <v>0</v>
      </c>
      <c r="Y93" s="369" t="str">
        <f t="shared" si="53"/>
        <v>0</v>
      </c>
      <c r="Z93" s="369" t="str">
        <f t="shared" si="53"/>
        <v>0</v>
      </c>
      <c r="AA93" s="369" t="str">
        <f t="shared" si="53"/>
        <v>0</v>
      </c>
      <c r="AB93" s="369" t="str">
        <f t="shared" si="53"/>
        <v>0</v>
      </c>
      <c r="AC93" s="369" t="str">
        <f t="shared" si="53"/>
        <v>0</v>
      </c>
      <c r="AD93" s="369" t="str">
        <f t="shared" si="53"/>
        <v>0</v>
      </c>
      <c r="AE93" s="369" t="str">
        <f t="shared" si="53"/>
        <v>0</v>
      </c>
      <c r="AF93" s="369" t="str">
        <f t="shared" si="53"/>
        <v>0</v>
      </c>
      <c r="AG93" s="369" t="str">
        <f t="shared" si="53"/>
        <v>0</v>
      </c>
      <c r="AH93" s="369" t="str">
        <f t="shared" si="53"/>
        <v>0</v>
      </c>
      <c r="AI93" s="369" t="str">
        <f t="shared" si="53"/>
        <v>0</v>
      </c>
      <c r="AJ93" s="369" t="str">
        <f t="shared" si="53"/>
        <v>0</v>
      </c>
      <c r="AK93" s="369" t="str">
        <f t="shared" si="53"/>
        <v>0</v>
      </c>
      <c r="AL93" s="369" t="str">
        <f t="shared" si="53"/>
        <v>0</v>
      </c>
      <c r="AM93" s="369" t="str">
        <f t="shared" si="53"/>
        <v>0</v>
      </c>
      <c r="AN93" s="369" t="str">
        <f t="shared" si="53"/>
        <v>0</v>
      </c>
      <c r="AO93" s="369" t="str">
        <f t="shared" si="53"/>
        <v>0</v>
      </c>
      <c r="AP93" s="369" t="str">
        <f t="shared" si="53"/>
        <v>0</v>
      </c>
      <c r="AQ93" s="369" t="str">
        <f t="shared" si="53"/>
        <v>0</v>
      </c>
      <c r="AR93" s="369" t="str">
        <f t="shared" si="53"/>
        <v>0</v>
      </c>
      <c r="AS93" s="369" t="str">
        <f t="shared" si="53"/>
        <v>0</v>
      </c>
      <c r="AT93" s="369" t="str">
        <f t="shared" si="53"/>
        <v>0</v>
      </c>
      <c r="AU93" s="369" t="str">
        <f t="shared" si="53"/>
        <v>0</v>
      </c>
      <c r="AV93" s="369" t="str">
        <f t="shared" si="53"/>
        <v>0</v>
      </c>
      <c r="AW93" s="369" t="str">
        <f t="shared" si="53"/>
        <v>0</v>
      </c>
      <c r="AX93" s="369" t="str">
        <f t="shared" si="53"/>
        <v>0</v>
      </c>
      <c r="AY93" s="369" t="str">
        <f t="shared" si="53"/>
        <v>0</v>
      </c>
      <c r="AZ93" s="314"/>
    </row>
    <row r="94" spans="1:52" s="315" customFormat="1" ht="16.5" customHeight="1" thickBot="1" x14ac:dyDescent="0.45">
      <c r="A94" s="555"/>
      <c r="B94" s="558" t="s">
        <v>408</v>
      </c>
      <c r="C94" s="559"/>
      <c r="D94" s="370" t="e">
        <f t="shared" ref="D94:AY94" si="54">IF(D$91="△","0",(2*D92/$C$90/$X$118)^2*0.5)</f>
        <v>#DIV/0!</v>
      </c>
      <c r="E94" s="371" t="e">
        <f t="shared" si="54"/>
        <v>#DIV/0!</v>
      </c>
      <c r="F94" s="371" t="e">
        <f t="shared" si="54"/>
        <v>#DIV/0!</v>
      </c>
      <c r="G94" s="371" t="e">
        <f t="shared" si="54"/>
        <v>#DIV/0!</v>
      </c>
      <c r="H94" s="371" t="e">
        <f t="shared" si="54"/>
        <v>#DIV/0!</v>
      </c>
      <c r="I94" s="371" t="e">
        <f t="shared" si="54"/>
        <v>#DIV/0!</v>
      </c>
      <c r="J94" s="371" t="e">
        <f t="shared" si="54"/>
        <v>#DIV/0!</v>
      </c>
      <c r="K94" s="371" t="e">
        <f t="shared" si="54"/>
        <v>#DIV/0!</v>
      </c>
      <c r="L94" s="371" t="e">
        <f t="shared" si="54"/>
        <v>#DIV/0!</v>
      </c>
      <c r="M94" s="371" t="e">
        <f t="shared" si="54"/>
        <v>#DIV/0!</v>
      </c>
      <c r="N94" s="371" t="e">
        <f t="shared" si="54"/>
        <v>#DIV/0!</v>
      </c>
      <c r="O94" s="371" t="e">
        <f t="shared" si="54"/>
        <v>#DIV/0!</v>
      </c>
      <c r="P94" s="371" t="e">
        <f t="shared" si="54"/>
        <v>#DIV/0!</v>
      </c>
      <c r="Q94" s="371" t="e">
        <f t="shared" si="54"/>
        <v>#DIV/0!</v>
      </c>
      <c r="R94" s="371" t="e">
        <f t="shared" si="54"/>
        <v>#DIV/0!</v>
      </c>
      <c r="S94" s="371" t="e">
        <f t="shared" si="54"/>
        <v>#DIV/0!</v>
      </c>
      <c r="T94" s="371" t="e">
        <f t="shared" si="54"/>
        <v>#DIV/0!</v>
      </c>
      <c r="U94" s="371" t="e">
        <f t="shared" si="54"/>
        <v>#DIV/0!</v>
      </c>
      <c r="V94" s="371" t="e">
        <f t="shared" si="54"/>
        <v>#DIV/0!</v>
      </c>
      <c r="W94" s="371" t="e">
        <f t="shared" si="54"/>
        <v>#DIV/0!</v>
      </c>
      <c r="X94" s="371" t="e">
        <f t="shared" si="54"/>
        <v>#DIV/0!</v>
      </c>
      <c r="Y94" s="371" t="e">
        <f t="shared" si="54"/>
        <v>#DIV/0!</v>
      </c>
      <c r="Z94" s="371" t="e">
        <f t="shared" si="54"/>
        <v>#DIV/0!</v>
      </c>
      <c r="AA94" s="371" t="e">
        <f t="shared" si="54"/>
        <v>#DIV/0!</v>
      </c>
      <c r="AB94" s="371" t="e">
        <f t="shared" si="54"/>
        <v>#DIV/0!</v>
      </c>
      <c r="AC94" s="371" t="e">
        <f t="shared" si="54"/>
        <v>#DIV/0!</v>
      </c>
      <c r="AD94" s="371" t="e">
        <f t="shared" si="54"/>
        <v>#DIV/0!</v>
      </c>
      <c r="AE94" s="371" t="e">
        <f t="shared" si="54"/>
        <v>#DIV/0!</v>
      </c>
      <c r="AF94" s="371" t="e">
        <f t="shared" si="54"/>
        <v>#DIV/0!</v>
      </c>
      <c r="AG94" s="371" t="e">
        <f t="shared" si="54"/>
        <v>#DIV/0!</v>
      </c>
      <c r="AH94" s="371" t="e">
        <f t="shared" si="54"/>
        <v>#DIV/0!</v>
      </c>
      <c r="AI94" s="371" t="e">
        <f t="shared" si="54"/>
        <v>#DIV/0!</v>
      </c>
      <c r="AJ94" s="371" t="e">
        <f t="shared" si="54"/>
        <v>#DIV/0!</v>
      </c>
      <c r="AK94" s="371" t="e">
        <f t="shared" si="54"/>
        <v>#DIV/0!</v>
      </c>
      <c r="AL94" s="371" t="e">
        <f t="shared" si="54"/>
        <v>#DIV/0!</v>
      </c>
      <c r="AM94" s="371" t="e">
        <f t="shared" si="54"/>
        <v>#DIV/0!</v>
      </c>
      <c r="AN94" s="371" t="e">
        <f t="shared" si="54"/>
        <v>#DIV/0!</v>
      </c>
      <c r="AO94" s="371" t="e">
        <f t="shared" si="54"/>
        <v>#DIV/0!</v>
      </c>
      <c r="AP94" s="371" t="e">
        <f t="shared" si="54"/>
        <v>#DIV/0!</v>
      </c>
      <c r="AQ94" s="371" t="e">
        <f t="shared" si="54"/>
        <v>#DIV/0!</v>
      </c>
      <c r="AR94" s="371" t="e">
        <f t="shared" si="54"/>
        <v>#DIV/0!</v>
      </c>
      <c r="AS94" s="371" t="e">
        <f t="shared" si="54"/>
        <v>#DIV/0!</v>
      </c>
      <c r="AT94" s="371" t="e">
        <f t="shared" si="54"/>
        <v>#DIV/0!</v>
      </c>
      <c r="AU94" s="371" t="e">
        <f t="shared" si="54"/>
        <v>#DIV/0!</v>
      </c>
      <c r="AV94" s="371" t="e">
        <f t="shared" si="54"/>
        <v>#DIV/0!</v>
      </c>
      <c r="AW94" s="371" t="e">
        <f t="shared" si="54"/>
        <v>#DIV/0!</v>
      </c>
      <c r="AX94" s="371" t="e">
        <f t="shared" si="54"/>
        <v>#DIV/0!</v>
      </c>
      <c r="AY94" s="371" t="e">
        <f t="shared" si="54"/>
        <v>#DIV/0!</v>
      </c>
      <c r="AZ94" s="314"/>
    </row>
    <row r="95" spans="1:52" s="311" customFormat="1" ht="16.5" customHeight="1" x14ac:dyDescent="0.4">
      <c r="A95" s="553" t="s">
        <v>347</v>
      </c>
      <c r="B95" s="307" t="s">
        <v>132</v>
      </c>
      <c r="C95" s="308" t="s">
        <v>133</v>
      </c>
      <c r="D95" s="309">
        <v>0</v>
      </c>
      <c r="E95" s="309">
        <v>0.5</v>
      </c>
      <c r="F95" s="309">
        <v>1</v>
      </c>
      <c r="G95" s="309">
        <v>1.5</v>
      </c>
      <c r="H95" s="309">
        <v>2</v>
      </c>
      <c r="I95" s="309">
        <v>2.5</v>
      </c>
      <c r="J95" s="309">
        <v>3</v>
      </c>
      <c r="K95" s="309">
        <v>3.5</v>
      </c>
      <c r="L95" s="309">
        <v>4</v>
      </c>
      <c r="M95" s="309">
        <v>4.5</v>
      </c>
      <c r="N95" s="309">
        <v>5</v>
      </c>
      <c r="O95" s="309">
        <v>5.5</v>
      </c>
      <c r="P95" s="309">
        <v>6</v>
      </c>
      <c r="Q95" s="309">
        <v>6.5</v>
      </c>
      <c r="R95" s="309">
        <v>7</v>
      </c>
      <c r="S95" s="309">
        <v>7.5</v>
      </c>
      <c r="T95" s="309">
        <v>8</v>
      </c>
      <c r="U95" s="309">
        <v>8.5</v>
      </c>
      <c r="V95" s="309">
        <v>9</v>
      </c>
      <c r="W95" s="309">
        <v>9.5</v>
      </c>
      <c r="X95" s="309">
        <v>10</v>
      </c>
      <c r="Y95" s="309">
        <v>10.5</v>
      </c>
      <c r="Z95" s="309">
        <v>11</v>
      </c>
      <c r="AA95" s="309">
        <v>11.5</v>
      </c>
      <c r="AB95" s="309">
        <v>12</v>
      </c>
      <c r="AC95" s="309">
        <v>12.5</v>
      </c>
      <c r="AD95" s="309">
        <v>13</v>
      </c>
      <c r="AE95" s="309">
        <v>13.5</v>
      </c>
      <c r="AF95" s="309">
        <v>14</v>
      </c>
      <c r="AG95" s="309">
        <v>14.5</v>
      </c>
      <c r="AH95" s="309">
        <v>15</v>
      </c>
      <c r="AI95" s="309">
        <v>15.5</v>
      </c>
      <c r="AJ95" s="309">
        <v>16</v>
      </c>
      <c r="AK95" s="309">
        <v>16.5</v>
      </c>
      <c r="AL95" s="309">
        <v>17</v>
      </c>
      <c r="AM95" s="309">
        <v>17.5</v>
      </c>
      <c r="AN95" s="309">
        <v>18</v>
      </c>
      <c r="AO95" s="309">
        <v>18.5</v>
      </c>
      <c r="AP95" s="309">
        <v>19</v>
      </c>
      <c r="AQ95" s="309">
        <v>19.5</v>
      </c>
      <c r="AR95" s="309">
        <v>20</v>
      </c>
      <c r="AS95" s="309">
        <v>20.5</v>
      </c>
      <c r="AT95" s="309">
        <v>21</v>
      </c>
      <c r="AU95" s="309">
        <v>21.5</v>
      </c>
      <c r="AV95" s="309">
        <v>22</v>
      </c>
      <c r="AW95" s="309">
        <v>22.5</v>
      </c>
      <c r="AX95" s="309">
        <v>23</v>
      </c>
      <c r="AY95" s="310">
        <v>23.5</v>
      </c>
      <c r="AZ95" s="318"/>
    </row>
    <row r="96" spans="1:52" s="315" customFormat="1" ht="16.5" customHeight="1" thickBot="1" x14ac:dyDescent="0.45">
      <c r="A96" s="554"/>
      <c r="B96" s="312">
        <f>$C$25</f>
        <v>0</v>
      </c>
      <c r="C96" s="313">
        <f>$D$25</f>
        <v>0</v>
      </c>
      <c r="D96" s="362" t="str">
        <f t="shared" ref="D96:AY96" si="55">IF(D95&lt;$C$96,"△",IF(D95&gt;$B$96-0.5,"△",""))</f>
        <v>△</v>
      </c>
      <c r="E96" s="362" t="str">
        <f t="shared" si="55"/>
        <v>△</v>
      </c>
      <c r="F96" s="362" t="str">
        <f t="shared" si="55"/>
        <v>△</v>
      </c>
      <c r="G96" s="362" t="str">
        <f t="shared" si="55"/>
        <v>△</v>
      </c>
      <c r="H96" s="362" t="str">
        <f t="shared" si="55"/>
        <v>△</v>
      </c>
      <c r="I96" s="362" t="str">
        <f t="shared" si="55"/>
        <v>△</v>
      </c>
      <c r="J96" s="362" t="str">
        <f t="shared" si="55"/>
        <v>△</v>
      </c>
      <c r="K96" s="362" t="str">
        <f t="shared" si="55"/>
        <v>△</v>
      </c>
      <c r="L96" s="362" t="str">
        <f t="shared" si="55"/>
        <v>△</v>
      </c>
      <c r="M96" s="362" t="str">
        <f t="shared" si="55"/>
        <v>△</v>
      </c>
      <c r="N96" s="362" t="str">
        <f t="shared" si="55"/>
        <v>△</v>
      </c>
      <c r="O96" s="362" t="str">
        <f t="shared" si="55"/>
        <v>△</v>
      </c>
      <c r="P96" s="362" t="str">
        <f t="shared" si="55"/>
        <v>△</v>
      </c>
      <c r="Q96" s="362" t="str">
        <f t="shared" si="55"/>
        <v>△</v>
      </c>
      <c r="R96" s="362" t="str">
        <f t="shared" si="55"/>
        <v>△</v>
      </c>
      <c r="S96" s="362" t="str">
        <f t="shared" si="55"/>
        <v>△</v>
      </c>
      <c r="T96" s="362" t="str">
        <f t="shared" si="55"/>
        <v>△</v>
      </c>
      <c r="U96" s="362" t="str">
        <f t="shared" si="55"/>
        <v>△</v>
      </c>
      <c r="V96" s="362" t="str">
        <f t="shared" si="55"/>
        <v>△</v>
      </c>
      <c r="W96" s="362" t="str">
        <f t="shared" si="55"/>
        <v>△</v>
      </c>
      <c r="X96" s="362" t="str">
        <f t="shared" si="55"/>
        <v>△</v>
      </c>
      <c r="Y96" s="362" t="str">
        <f t="shared" si="55"/>
        <v>△</v>
      </c>
      <c r="Z96" s="362" t="str">
        <f t="shared" si="55"/>
        <v>△</v>
      </c>
      <c r="AA96" s="362" t="str">
        <f t="shared" si="55"/>
        <v>△</v>
      </c>
      <c r="AB96" s="362" t="str">
        <f t="shared" si="55"/>
        <v>△</v>
      </c>
      <c r="AC96" s="362" t="str">
        <f t="shared" si="55"/>
        <v>△</v>
      </c>
      <c r="AD96" s="362" t="str">
        <f t="shared" si="55"/>
        <v>△</v>
      </c>
      <c r="AE96" s="362" t="str">
        <f t="shared" si="55"/>
        <v>△</v>
      </c>
      <c r="AF96" s="362" t="str">
        <f t="shared" si="55"/>
        <v>△</v>
      </c>
      <c r="AG96" s="362" t="str">
        <f t="shared" si="55"/>
        <v>△</v>
      </c>
      <c r="AH96" s="362" t="str">
        <f t="shared" si="55"/>
        <v>△</v>
      </c>
      <c r="AI96" s="362" t="str">
        <f t="shared" si="55"/>
        <v>△</v>
      </c>
      <c r="AJ96" s="362" t="str">
        <f t="shared" si="55"/>
        <v>△</v>
      </c>
      <c r="AK96" s="362" t="str">
        <f t="shared" si="55"/>
        <v>△</v>
      </c>
      <c r="AL96" s="362" t="str">
        <f t="shared" si="55"/>
        <v>△</v>
      </c>
      <c r="AM96" s="362" t="str">
        <f t="shared" si="55"/>
        <v>△</v>
      </c>
      <c r="AN96" s="362" t="str">
        <f t="shared" si="55"/>
        <v>△</v>
      </c>
      <c r="AO96" s="362" t="str">
        <f t="shared" si="55"/>
        <v>△</v>
      </c>
      <c r="AP96" s="362" t="str">
        <f t="shared" si="55"/>
        <v>△</v>
      </c>
      <c r="AQ96" s="362" t="str">
        <f t="shared" si="55"/>
        <v>△</v>
      </c>
      <c r="AR96" s="362" t="str">
        <f t="shared" si="55"/>
        <v>△</v>
      </c>
      <c r="AS96" s="362" t="str">
        <f t="shared" si="55"/>
        <v>△</v>
      </c>
      <c r="AT96" s="362" t="str">
        <f t="shared" si="55"/>
        <v>△</v>
      </c>
      <c r="AU96" s="362" t="str">
        <f t="shared" si="55"/>
        <v>△</v>
      </c>
      <c r="AV96" s="362" t="str">
        <f t="shared" si="55"/>
        <v>△</v>
      </c>
      <c r="AW96" s="362" t="str">
        <f t="shared" si="55"/>
        <v>△</v>
      </c>
      <c r="AX96" s="362" t="str">
        <f t="shared" si="55"/>
        <v>△</v>
      </c>
      <c r="AY96" s="363" t="str">
        <f t="shared" si="55"/>
        <v>△</v>
      </c>
      <c r="AZ96" s="314"/>
    </row>
    <row r="97" spans="1:52" s="315" customFormat="1" ht="16.5" customHeight="1" thickBot="1" x14ac:dyDescent="0.45">
      <c r="A97" s="554"/>
      <c r="B97" s="316" t="s">
        <v>388</v>
      </c>
      <c r="C97" s="317">
        <f>$X$6</f>
        <v>0</v>
      </c>
      <c r="D97" s="362" t="str">
        <f t="shared" ref="D97:AY97" si="56">IF(AND(D95&gt;=$B$96,D95&lt;=$C$96-0.5),"△","")</f>
        <v/>
      </c>
      <c r="E97" s="362" t="str">
        <f t="shared" si="56"/>
        <v/>
      </c>
      <c r="F97" s="362" t="str">
        <f t="shared" si="56"/>
        <v/>
      </c>
      <c r="G97" s="362" t="str">
        <f t="shared" si="56"/>
        <v/>
      </c>
      <c r="H97" s="362" t="str">
        <f t="shared" si="56"/>
        <v/>
      </c>
      <c r="I97" s="362" t="str">
        <f t="shared" si="56"/>
        <v/>
      </c>
      <c r="J97" s="362" t="str">
        <f t="shared" si="56"/>
        <v/>
      </c>
      <c r="K97" s="362" t="str">
        <f t="shared" si="56"/>
        <v/>
      </c>
      <c r="L97" s="362" t="str">
        <f t="shared" si="56"/>
        <v/>
      </c>
      <c r="M97" s="362" t="str">
        <f t="shared" si="56"/>
        <v/>
      </c>
      <c r="N97" s="362" t="str">
        <f t="shared" si="56"/>
        <v/>
      </c>
      <c r="O97" s="362" t="str">
        <f t="shared" si="56"/>
        <v/>
      </c>
      <c r="P97" s="362" t="str">
        <f t="shared" si="56"/>
        <v/>
      </c>
      <c r="Q97" s="362" t="str">
        <f t="shared" si="56"/>
        <v/>
      </c>
      <c r="R97" s="362" t="str">
        <f t="shared" si="56"/>
        <v/>
      </c>
      <c r="S97" s="362" t="str">
        <f t="shared" si="56"/>
        <v/>
      </c>
      <c r="T97" s="362" t="str">
        <f t="shared" si="56"/>
        <v/>
      </c>
      <c r="U97" s="362" t="str">
        <f t="shared" si="56"/>
        <v/>
      </c>
      <c r="V97" s="362" t="str">
        <f t="shared" si="56"/>
        <v/>
      </c>
      <c r="W97" s="362" t="str">
        <f t="shared" si="56"/>
        <v/>
      </c>
      <c r="X97" s="362" t="str">
        <f t="shared" si="56"/>
        <v/>
      </c>
      <c r="Y97" s="362" t="str">
        <f t="shared" si="56"/>
        <v/>
      </c>
      <c r="Z97" s="362" t="str">
        <f t="shared" si="56"/>
        <v/>
      </c>
      <c r="AA97" s="362" t="str">
        <f t="shared" si="56"/>
        <v/>
      </c>
      <c r="AB97" s="362" t="str">
        <f t="shared" si="56"/>
        <v/>
      </c>
      <c r="AC97" s="362" t="str">
        <f t="shared" si="56"/>
        <v/>
      </c>
      <c r="AD97" s="362" t="str">
        <f t="shared" si="56"/>
        <v/>
      </c>
      <c r="AE97" s="362" t="str">
        <f t="shared" si="56"/>
        <v/>
      </c>
      <c r="AF97" s="362" t="str">
        <f t="shared" si="56"/>
        <v/>
      </c>
      <c r="AG97" s="362" t="str">
        <f t="shared" si="56"/>
        <v/>
      </c>
      <c r="AH97" s="362" t="str">
        <f t="shared" si="56"/>
        <v/>
      </c>
      <c r="AI97" s="362" t="str">
        <f t="shared" si="56"/>
        <v/>
      </c>
      <c r="AJ97" s="362" t="str">
        <f t="shared" si="56"/>
        <v/>
      </c>
      <c r="AK97" s="362" t="str">
        <f t="shared" si="56"/>
        <v/>
      </c>
      <c r="AL97" s="362" t="str">
        <f t="shared" si="56"/>
        <v/>
      </c>
      <c r="AM97" s="362" t="str">
        <f t="shared" si="56"/>
        <v/>
      </c>
      <c r="AN97" s="362" t="str">
        <f t="shared" si="56"/>
        <v/>
      </c>
      <c r="AO97" s="362" t="str">
        <f t="shared" si="56"/>
        <v/>
      </c>
      <c r="AP97" s="362" t="str">
        <f t="shared" si="56"/>
        <v/>
      </c>
      <c r="AQ97" s="362" t="str">
        <f t="shared" si="56"/>
        <v/>
      </c>
      <c r="AR97" s="362" t="str">
        <f t="shared" si="56"/>
        <v/>
      </c>
      <c r="AS97" s="362" t="str">
        <f t="shared" si="56"/>
        <v/>
      </c>
      <c r="AT97" s="362" t="str">
        <f t="shared" si="56"/>
        <v/>
      </c>
      <c r="AU97" s="362" t="str">
        <f t="shared" si="56"/>
        <v/>
      </c>
      <c r="AV97" s="362" t="str">
        <f t="shared" si="56"/>
        <v/>
      </c>
      <c r="AW97" s="362" t="str">
        <f t="shared" si="56"/>
        <v/>
      </c>
      <c r="AX97" s="362" t="str">
        <f t="shared" si="56"/>
        <v/>
      </c>
      <c r="AY97" s="363" t="str">
        <f t="shared" si="56"/>
        <v/>
      </c>
      <c r="AZ97" s="314"/>
    </row>
    <row r="98" spans="1:52" s="315" customFormat="1" ht="16.5" customHeight="1" x14ac:dyDescent="0.4">
      <c r="A98" s="554"/>
      <c r="B98" s="560" t="s">
        <v>439</v>
      </c>
      <c r="C98" s="561"/>
      <c r="D98" s="364" t="str">
        <f t="shared" ref="D98:AY98" si="57">IF($B$96&gt;$C$96,D96,D97)</f>
        <v/>
      </c>
      <c r="E98" s="362" t="str">
        <f t="shared" si="57"/>
        <v/>
      </c>
      <c r="F98" s="362" t="str">
        <f t="shared" si="57"/>
        <v/>
      </c>
      <c r="G98" s="362" t="str">
        <f t="shared" si="57"/>
        <v/>
      </c>
      <c r="H98" s="362" t="str">
        <f t="shared" si="57"/>
        <v/>
      </c>
      <c r="I98" s="362" t="str">
        <f t="shared" si="57"/>
        <v/>
      </c>
      <c r="J98" s="362" t="str">
        <f t="shared" si="57"/>
        <v/>
      </c>
      <c r="K98" s="362" t="str">
        <f t="shared" si="57"/>
        <v/>
      </c>
      <c r="L98" s="362" t="str">
        <f t="shared" si="57"/>
        <v/>
      </c>
      <c r="M98" s="362" t="str">
        <f t="shared" si="57"/>
        <v/>
      </c>
      <c r="N98" s="362" t="str">
        <f t="shared" si="57"/>
        <v/>
      </c>
      <c r="O98" s="362" t="str">
        <f t="shared" si="57"/>
        <v/>
      </c>
      <c r="P98" s="362" t="str">
        <f t="shared" si="57"/>
        <v/>
      </c>
      <c r="Q98" s="362" t="str">
        <f t="shared" si="57"/>
        <v/>
      </c>
      <c r="R98" s="362" t="str">
        <f t="shared" si="57"/>
        <v/>
      </c>
      <c r="S98" s="362" t="str">
        <f t="shared" si="57"/>
        <v/>
      </c>
      <c r="T98" s="362" t="str">
        <f t="shared" si="57"/>
        <v/>
      </c>
      <c r="U98" s="362" t="str">
        <f t="shared" si="57"/>
        <v/>
      </c>
      <c r="V98" s="362" t="str">
        <f t="shared" si="57"/>
        <v/>
      </c>
      <c r="W98" s="362" t="str">
        <f t="shared" si="57"/>
        <v/>
      </c>
      <c r="X98" s="362" t="str">
        <f t="shared" si="57"/>
        <v/>
      </c>
      <c r="Y98" s="362" t="str">
        <f t="shared" si="57"/>
        <v/>
      </c>
      <c r="Z98" s="362" t="str">
        <f t="shared" si="57"/>
        <v/>
      </c>
      <c r="AA98" s="362" t="str">
        <f t="shared" si="57"/>
        <v/>
      </c>
      <c r="AB98" s="362" t="str">
        <f t="shared" si="57"/>
        <v/>
      </c>
      <c r="AC98" s="362" t="str">
        <f t="shared" si="57"/>
        <v/>
      </c>
      <c r="AD98" s="362" t="str">
        <f t="shared" si="57"/>
        <v/>
      </c>
      <c r="AE98" s="362" t="str">
        <f t="shared" si="57"/>
        <v/>
      </c>
      <c r="AF98" s="362" t="str">
        <f t="shared" si="57"/>
        <v/>
      </c>
      <c r="AG98" s="362" t="str">
        <f t="shared" si="57"/>
        <v/>
      </c>
      <c r="AH98" s="362" t="str">
        <f t="shared" si="57"/>
        <v/>
      </c>
      <c r="AI98" s="362" t="str">
        <f t="shared" si="57"/>
        <v/>
      </c>
      <c r="AJ98" s="362" t="str">
        <f t="shared" si="57"/>
        <v/>
      </c>
      <c r="AK98" s="362" t="str">
        <f t="shared" si="57"/>
        <v/>
      </c>
      <c r="AL98" s="362" t="str">
        <f t="shared" si="57"/>
        <v/>
      </c>
      <c r="AM98" s="362" t="str">
        <f t="shared" si="57"/>
        <v/>
      </c>
      <c r="AN98" s="362" t="str">
        <f t="shared" si="57"/>
        <v/>
      </c>
      <c r="AO98" s="362" t="str">
        <f t="shared" si="57"/>
        <v/>
      </c>
      <c r="AP98" s="362" t="str">
        <f t="shared" si="57"/>
        <v/>
      </c>
      <c r="AQ98" s="362" t="str">
        <f t="shared" si="57"/>
        <v/>
      </c>
      <c r="AR98" s="362" t="str">
        <f t="shared" si="57"/>
        <v/>
      </c>
      <c r="AS98" s="362" t="str">
        <f t="shared" si="57"/>
        <v/>
      </c>
      <c r="AT98" s="362" t="str">
        <f t="shared" si="57"/>
        <v/>
      </c>
      <c r="AU98" s="362" t="str">
        <f t="shared" si="57"/>
        <v/>
      </c>
      <c r="AV98" s="362" t="str">
        <f t="shared" si="57"/>
        <v/>
      </c>
      <c r="AW98" s="362" t="str">
        <f t="shared" si="57"/>
        <v/>
      </c>
      <c r="AX98" s="362" t="str">
        <f t="shared" si="57"/>
        <v/>
      </c>
      <c r="AY98" s="363" t="str">
        <f t="shared" si="57"/>
        <v/>
      </c>
      <c r="AZ98" s="314"/>
    </row>
    <row r="99" spans="1:52" s="315" customFormat="1" ht="16.5" customHeight="1" x14ac:dyDescent="0.4">
      <c r="A99" s="554"/>
      <c r="B99" s="556" t="s">
        <v>438</v>
      </c>
      <c r="C99" s="557"/>
      <c r="D99" s="373">
        <f>IF($A$31,('2-2　電力使用量入力シート'!$L$28),('2-2　電力使用量入力シート'!$D$20))</f>
        <v>0</v>
      </c>
      <c r="E99" s="374">
        <f>IF($A$31,('2-2　電力使用量入力シート'!$L$29),('2-2　電力使用量入力シート'!$E$20))</f>
        <v>0</v>
      </c>
      <c r="F99" s="374">
        <f>IF($A$31,('2-2　電力使用量入力シート'!$L$30),('2-2　電力使用量入力シート'!$F$20))</f>
        <v>0</v>
      </c>
      <c r="G99" s="374">
        <f>IF($A$31,('2-2　電力使用量入力シート'!$L$31),('2-2　電力使用量入力シート'!$G$20))</f>
        <v>0</v>
      </c>
      <c r="H99" s="374">
        <f>IF($A$31,('2-2　電力使用量入力シート'!$L$32),('2-2　電力使用量入力シート'!$H$20))</f>
        <v>0</v>
      </c>
      <c r="I99" s="374">
        <f>IF($A$31,('2-2　電力使用量入力シート'!$L$33),('2-2　電力使用量入力シート'!$I$20))</f>
        <v>0</v>
      </c>
      <c r="J99" s="374">
        <f>IF($A$31,('2-2　電力使用量入力シート'!$L$34),('2-2　電力使用量入力シート'!$J$20))</f>
        <v>0</v>
      </c>
      <c r="K99" s="374">
        <f>IF($A$31,('2-2　電力使用量入力シート'!$L$35),('2-2　電力使用量入力シート'!$K$20))</f>
        <v>0</v>
      </c>
      <c r="L99" s="374">
        <f>IF($A$31,('2-2　電力使用量入力シート'!$L$36),('2-2　電力使用量入力シート'!$L$20))</f>
        <v>0</v>
      </c>
      <c r="M99" s="374">
        <f>IF($A$31,('2-2　電力使用量入力シート'!$L$37),('2-2　電力使用量入力シート'!$M$20))</f>
        <v>0</v>
      </c>
      <c r="N99" s="374">
        <f>IF($A$31,('2-2　電力使用量入力シート'!$L$38),('2-2　電力使用量入力シート'!$N$20))</f>
        <v>0</v>
      </c>
      <c r="O99" s="374">
        <f>IF($A$31,('2-2　電力使用量入力シート'!$L$39),('2-2　電力使用量入力シート'!$O$20))</f>
        <v>0</v>
      </c>
      <c r="P99" s="374">
        <f>IF($A$31,('2-2　電力使用量入力シート'!$L$40),('2-2　電力使用量入力シート'!$P$20))</f>
        <v>0</v>
      </c>
      <c r="Q99" s="374">
        <f>IF($A$31,('2-2　電力使用量入力シート'!$L$41),('2-2　電力使用量入力シート'!$Q$20))</f>
        <v>0</v>
      </c>
      <c r="R99" s="374">
        <f>IF($A$31,('2-2　電力使用量入力シート'!$L$42),('2-2　電力使用量入力シート'!$R$20))</f>
        <v>0</v>
      </c>
      <c r="S99" s="374">
        <f>IF($A$31,('2-2　電力使用量入力シート'!$L$43),('2-2　電力使用量入力シート'!$S$20))</f>
        <v>0</v>
      </c>
      <c r="T99" s="374">
        <f>IF($A$31,('2-2　電力使用量入力シート'!$L$44),('2-2　電力使用量入力シート'!$T$20))</f>
        <v>0</v>
      </c>
      <c r="U99" s="374">
        <f>IF($A$31,('2-2　電力使用量入力シート'!$L$45),('2-2　電力使用量入力シート'!$U$20))</f>
        <v>0</v>
      </c>
      <c r="V99" s="374">
        <f>IF($A$31,('2-2　電力使用量入力シート'!$L$46),('2-2　電力使用量入力シート'!$V$20))</f>
        <v>0</v>
      </c>
      <c r="W99" s="374">
        <f>IF($A$31,('2-2　電力使用量入力シート'!$L$47),('2-2　電力使用量入力シート'!$W$20))</f>
        <v>0</v>
      </c>
      <c r="X99" s="374">
        <f>IF($A$31,('2-2　電力使用量入力シート'!$L$48),('2-2　電力使用量入力シート'!$X$20))</f>
        <v>0</v>
      </c>
      <c r="Y99" s="374">
        <f>IF($A$31,('2-2　電力使用量入力シート'!$L$49),('2-2　電力使用量入力シート'!$Y$20))</f>
        <v>0</v>
      </c>
      <c r="Z99" s="374">
        <f>IF($A$31,('2-2　電力使用量入力シート'!$L$50),('2-2　電力使用量入力シート'!$Z$20))</f>
        <v>0</v>
      </c>
      <c r="AA99" s="374">
        <f>IF($A$31,('2-2　電力使用量入力シート'!$L$51),('2-2　電力使用量入力シート'!$AA$20))</f>
        <v>0</v>
      </c>
      <c r="AB99" s="374">
        <f>IF($A$31,('2-2　電力使用量入力シート'!$L$52),('2-2　電力使用量入力シート'!$AB$20))</f>
        <v>0</v>
      </c>
      <c r="AC99" s="374">
        <f>IF($A$31,('2-2　電力使用量入力シート'!$L$53),('2-2　電力使用量入力シート'!$AC$20))</f>
        <v>0</v>
      </c>
      <c r="AD99" s="374">
        <f>IF($A$31,('2-2　電力使用量入力シート'!$L$54),('2-2　電力使用量入力シート'!$AD$20))</f>
        <v>0</v>
      </c>
      <c r="AE99" s="374">
        <f>IF($A$31,('2-2　電力使用量入力シート'!$L$55),('2-2　電力使用量入力シート'!$AE$20))</f>
        <v>0</v>
      </c>
      <c r="AF99" s="374">
        <f>IF($A$31,('2-2　電力使用量入力シート'!$L$56),('2-2　電力使用量入力シート'!$AF$20))</f>
        <v>0</v>
      </c>
      <c r="AG99" s="374">
        <f>IF($A$31,('2-2　電力使用量入力シート'!$L$57),('2-2　電力使用量入力シート'!$AG$20))</f>
        <v>0</v>
      </c>
      <c r="AH99" s="374">
        <f>IF($A$31,('2-2　電力使用量入力シート'!$L$58),('2-2　電力使用量入力シート'!$AH$20))</f>
        <v>0</v>
      </c>
      <c r="AI99" s="374">
        <f>IF($A$31,('2-2　電力使用量入力シート'!$L$59),('2-2　電力使用量入力シート'!$AI$20))</f>
        <v>0</v>
      </c>
      <c r="AJ99" s="374">
        <f>IF($A$31,('2-2　電力使用量入力シート'!$L$60),('2-2　電力使用量入力シート'!$AJ$20))</f>
        <v>0</v>
      </c>
      <c r="AK99" s="374">
        <f>IF($A$31,('2-2　電力使用量入力シート'!$L$61),('2-2　電力使用量入力シート'!$AK$20))</f>
        <v>0</v>
      </c>
      <c r="AL99" s="374">
        <f>IF($A$31,('2-2　電力使用量入力シート'!$L$62),('2-2　電力使用量入力シート'!$AL$20))</f>
        <v>0</v>
      </c>
      <c r="AM99" s="374">
        <f>IF($A$31,('2-2　電力使用量入力シート'!$L$63),('2-2　電力使用量入力シート'!$AM$20))</f>
        <v>0</v>
      </c>
      <c r="AN99" s="374">
        <f>IF($A$31,('2-2　電力使用量入力シート'!$L$64),('2-2　電力使用量入力シート'!$AN$20))</f>
        <v>0</v>
      </c>
      <c r="AO99" s="374">
        <f>IF($A$31,('2-2　電力使用量入力シート'!$L$65),('2-2　電力使用量入力シート'!$AO$20))</f>
        <v>0</v>
      </c>
      <c r="AP99" s="374">
        <f>IF($A$31,('2-2　電力使用量入力シート'!$L$66),('2-2　電力使用量入力シート'!$AP$20))</f>
        <v>0</v>
      </c>
      <c r="AQ99" s="374">
        <f>IF($A$31,('2-2　電力使用量入力シート'!$L$67),('2-2　電力使用量入力シート'!$AQ$20))</f>
        <v>0</v>
      </c>
      <c r="AR99" s="374">
        <f>IF($A$31,('2-2　電力使用量入力シート'!$L$68),('2-2　電力使用量入力シート'!$AR$20))</f>
        <v>0</v>
      </c>
      <c r="AS99" s="374">
        <f>IF($A$31,('2-2　電力使用量入力シート'!$L$69),('2-2　電力使用量入力シート'!$AS$20))</f>
        <v>0</v>
      </c>
      <c r="AT99" s="374">
        <f>IF($A$31,('2-2　電力使用量入力シート'!$L$70),('2-2　電力使用量入力シート'!$AT$20))</f>
        <v>0</v>
      </c>
      <c r="AU99" s="374">
        <f>IF($A$31,('2-2　電力使用量入力シート'!$L$71),('2-2　電力使用量入力シート'!$AU$20))</f>
        <v>0</v>
      </c>
      <c r="AV99" s="374">
        <f>IF($A$31,('2-2　電力使用量入力シート'!$L$72),('2-2　電力使用量入力シート'!$AV$20))</f>
        <v>0</v>
      </c>
      <c r="AW99" s="374">
        <f>IF($A$31,('2-2　電力使用量入力シート'!$L$73),('2-2　電力使用量入力シート'!$AW$20))</f>
        <v>0</v>
      </c>
      <c r="AX99" s="374">
        <f>IF($A$31,('2-2　電力使用量入力シート'!$L$74),('2-2　電力使用量入力シート'!$AX$20))</f>
        <v>0</v>
      </c>
      <c r="AY99" s="375">
        <f>IF($A$31,('2-2　電力使用量入力シート'!$L$75),('2-2　電力使用量入力シート'!$AY$20))</f>
        <v>0</v>
      </c>
      <c r="AZ99" s="314"/>
    </row>
    <row r="100" spans="1:52" s="315" customFormat="1" ht="16.5" customHeight="1" x14ac:dyDescent="0.4">
      <c r="A100" s="554"/>
      <c r="B100" s="556" t="s">
        <v>407</v>
      </c>
      <c r="C100" s="557"/>
      <c r="D100" s="368" t="str">
        <f t="shared" ref="D100:AY100" si="58">IF(D$98="","0",(2*D99/$C$97/$X$118)^2*0.5)</f>
        <v>0</v>
      </c>
      <c r="E100" s="369" t="str">
        <f t="shared" si="58"/>
        <v>0</v>
      </c>
      <c r="F100" s="369" t="str">
        <f t="shared" si="58"/>
        <v>0</v>
      </c>
      <c r="G100" s="369" t="str">
        <f t="shared" si="58"/>
        <v>0</v>
      </c>
      <c r="H100" s="369" t="str">
        <f t="shared" si="58"/>
        <v>0</v>
      </c>
      <c r="I100" s="369" t="str">
        <f t="shared" si="58"/>
        <v>0</v>
      </c>
      <c r="J100" s="369" t="str">
        <f t="shared" si="58"/>
        <v>0</v>
      </c>
      <c r="K100" s="369" t="str">
        <f t="shared" si="58"/>
        <v>0</v>
      </c>
      <c r="L100" s="369" t="str">
        <f t="shared" si="58"/>
        <v>0</v>
      </c>
      <c r="M100" s="369" t="str">
        <f t="shared" si="58"/>
        <v>0</v>
      </c>
      <c r="N100" s="369" t="str">
        <f t="shared" si="58"/>
        <v>0</v>
      </c>
      <c r="O100" s="369" t="str">
        <f t="shared" si="58"/>
        <v>0</v>
      </c>
      <c r="P100" s="369" t="str">
        <f t="shared" si="58"/>
        <v>0</v>
      </c>
      <c r="Q100" s="369" t="str">
        <f t="shared" si="58"/>
        <v>0</v>
      </c>
      <c r="R100" s="369" t="str">
        <f t="shared" si="58"/>
        <v>0</v>
      </c>
      <c r="S100" s="369" t="str">
        <f t="shared" si="58"/>
        <v>0</v>
      </c>
      <c r="T100" s="369" t="str">
        <f t="shared" si="58"/>
        <v>0</v>
      </c>
      <c r="U100" s="369" t="str">
        <f t="shared" si="58"/>
        <v>0</v>
      </c>
      <c r="V100" s="369" t="str">
        <f t="shared" si="58"/>
        <v>0</v>
      </c>
      <c r="W100" s="369" t="str">
        <f t="shared" si="58"/>
        <v>0</v>
      </c>
      <c r="X100" s="369" t="str">
        <f t="shared" si="58"/>
        <v>0</v>
      </c>
      <c r="Y100" s="369" t="str">
        <f t="shared" si="58"/>
        <v>0</v>
      </c>
      <c r="Z100" s="369" t="str">
        <f t="shared" si="58"/>
        <v>0</v>
      </c>
      <c r="AA100" s="369" t="str">
        <f t="shared" si="58"/>
        <v>0</v>
      </c>
      <c r="AB100" s="369" t="str">
        <f t="shared" si="58"/>
        <v>0</v>
      </c>
      <c r="AC100" s="369" t="str">
        <f t="shared" si="58"/>
        <v>0</v>
      </c>
      <c r="AD100" s="369" t="str">
        <f t="shared" si="58"/>
        <v>0</v>
      </c>
      <c r="AE100" s="369" t="str">
        <f t="shared" si="58"/>
        <v>0</v>
      </c>
      <c r="AF100" s="369" t="str">
        <f t="shared" si="58"/>
        <v>0</v>
      </c>
      <c r="AG100" s="369" t="str">
        <f t="shared" si="58"/>
        <v>0</v>
      </c>
      <c r="AH100" s="369" t="str">
        <f t="shared" si="58"/>
        <v>0</v>
      </c>
      <c r="AI100" s="369" t="str">
        <f t="shared" si="58"/>
        <v>0</v>
      </c>
      <c r="AJ100" s="369" t="str">
        <f t="shared" si="58"/>
        <v>0</v>
      </c>
      <c r="AK100" s="369" t="str">
        <f t="shared" si="58"/>
        <v>0</v>
      </c>
      <c r="AL100" s="369" t="str">
        <f t="shared" si="58"/>
        <v>0</v>
      </c>
      <c r="AM100" s="369" t="str">
        <f t="shared" si="58"/>
        <v>0</v>
      </c>
      <c r="AN100" s="369" t="str">
        <f t="shared" si="58"/>
        <v>0</v>
      </c>
      <c r="AO100" s="369" t="str">
        <f t="shared" si="58"/>
        <v>0</v>
      </c>
      <c r="AP100" s="369" t="str">
        <f t="shared" si="58"/>
        <v>0</v>
      </c>
      <c r="AQ100" s="369" t="str">
        <f t="shared" si="58"/>
        <v>0</v>
      </c>
      <c r="AR100" s="369" t="str">
        <f t="shared" si="58"/>
        <v>0</v>
      </c>
      <c r="AS100" s="369" t="str">
        <f t="shared" si="58"/>
        <v>0</v>
      </c>
      <c r="AT100" s="369" t="str">
        <f t="shared" si="58"/>
        <v>0</v>
      </c>
      <c r="AU100" s="369" t="str">
        <f t="shared" si="58"/>
        <v>0</v>
      </c>
      <c r="AV100" s="369" t="str">
        <f t="shared" si="58"/>
        <v>0</v>
      </c>
      <c r="AW100" s="369" t="str">
        <f t="shared" si="58"/>
        <v>0</v>
      </c>
      <c r="AX100" s="369" t="str">
        <f t="shared" si="58"/>
        <v>0</v>
      </c>
      <c r="AY100" s="369" t="str">
        <f t="shared" si="58"/>
        <v>0</v>
      </c>
      <c r="AZ100" s="314"/>
    </row>
    <row r="101" spans="1:52" s="315" customFormat="1" ht="16.5" customHeight="1" thickBot="1" x14ac:dyDescent="0.45">
      <c r="A101" s="555"/>
      <c r="B101" s="558" t="s">
        <v>408</v>
      </c>
      <c r="C101" s="559"/>
      <c r="D101" s="370" t="e">
        <f t="shared" ref="D101:AY101" si="59">IF(D$98="△","0",(2*D99/$C$97/$X$118)^2*0.5)</f>
        <v>#DIV/0!</v>
      </c>
      <c r="E101" s="371" t="e">
        <f t="shared" si="59"/>
        <v>#DIV/0!</v>
      </c>
      <c r="F101" s="371" t="e">
        <f t="shared" si="59"/>
        <v>#DIV/0!</v>
      </c>
      <c r="G101" s="371" t="e">
        <f t="shared" si="59"/>
        <v>#DIV/0!</v>
      </c>
      <c r="H101" s="371" t="e">
        <f t="shared" si="59"/>
        <v>#DIV/0!</v>
      </c>
      <c r="I101" s="371" t="e">
        <f t="shared" si="59"/>
        <v>#DIV/0!</v>
      </c>
      <c r="J101" s="371" t="e">
        <f t="shared" si="59"/>
        <v>#DIV/0!</v>
      </c>
      <c r="K101" s="371" t="e">
        <f t="shared" si="59"/>
        <v>#DIV/0!</v>
      </c>
      <c r="L101" s="371" t="e">
        <f t="shared" si="59"/>
        <v>#DIV/0!</v>
      </c>
      <c r="M101" s="371" t="e">
        <f t="shared" si="59"/>
        <v>#DIV/0!</v>
      </c>
      <c r="N101" s="371" t="e">
        <f t="shared" si="59"/>
        <v>#DIV/0!</v>
      </c>
      <c r="O101" s="371" t="e">
        <f t="shared" si="59"/>
        <v>#DIV/0!</v>
      </c>
      <c r="P101" s="371" t="e">
        <f t="shared" si="59"/>
        <v>#DIV/0!</v>
      </c>
      <c r="Q101" s="371" t="e">
        <f t="shared" si="59"/>
        <v>#DIV/0!</v>
      </c>
      <c r="R101" s="371" t="e">
        <f t="shared" si="59"/>
        <v>#DIV/0!</v>
      </c>
      <c r="S101" s="371" t="e">
        <f t="shared" si="59"/>
        <v>#DIV/0!</v>
      </c>
      <c r="T101" s="371" t="e">
        <f t="shared" si="59"/>
        <v>#DIV/0!</v>
      </c>
      <c r="U101" s="371" t="e">
        <f t="shared" si="59"/>
        <v>#DIV/0!</v>
      </c>
      <c r="V101" s="371" t="e">
        <f t="shared" si="59"/>
        <v>#DIV/0!</v>
      </c>
      <c r="W101" s="371" t="e">
        <f t="shared" si="59"/>
        <v>#DIV/0!</v>
      </c>
      <c r="X101" s="371" t="e">
        <f t="shared" si="59"/>
        <v>#DIV/0!</v>
      </c>
      <c r="Y101" s="371" t="e">
        <f t="shared" si="59"/>
        <v>#DIV/0!</v>
      </c>
      <c r="Z101" s="371" t="e">
        <f t="shared" si="59"/>
        <v>#DIV/0!</v>
      </c>
      <c r="AA101" s="371" t="e">
        <f t="shared" si="59"/>
        <v>#DIV/0!</v>
      </c>
      <c r="AB101" s="371" t="e">
        <f t="shared" si="59"/>
        <v>#DIV/0!</v>
      </c>
      <c r="AC101" s="371" t="e">
        <f t="shared" si="59"/>
        <v>#DIV/0!</v>
      </c>
      <c r="AD101" s="371" t="e">
        <f t="shared" si="59"/>
        <v>#DIV/0!</v>
      </c>
      <c r="AE101" s="371" t="e">
        <f t="shared" si="59"/>
        <v>#DIV/0!</v>
      </c>
      <c r="AF101" s="371" t="e">
        <f t="shared" si="59"/>
        <v>#DIV/0!</v>
      </c>
      <c r="AG101" s="371" t="e">
        <f t="shared" si="59"/>
        <v>#DIV/0!</v>
      </c>
      <c r="AH101" s="371" t="e">
        <f t="shared" si="59"/>
        <v>#DIV/0!</v>
      </c>
      <c r="AI101" s="371" t="e">
        <f t="shared" si="59"/>
        <v>#DIV/0!</v>
      </c>
      <c r="AJ101" s="371" t="e">
        <f t="shared" si="59"/>
        <v>#DIV/0!</v>
      </c>
      <c r="AK101" s="371" t="e">
        <f t="shared" si="59"/>
        <v>#DIV/0!</v>
      </c>
      <c r="AL101" s="371" t="e">
        <f t="shared" si="59"/>
        <v>#DIV/0!</v>
      </c>
      <c r="AM101" s="371" t="e">
        <f t="shared" si="59"/>
        <v>#DIV/0!</v>
      </c>
      <c r="AN101" s="371" t="e">
        <f t="shared" si="59"/>
        <v>#DIV/0!</v>
      </c>
      <c r="AO101" s="371" t="e">
        <f t="shared" si="59"/>
        <v>#DIV/0!</v>
      </c>
      <c r="AP101" s="371" t="e">
        <f t="shared" si="59"/>
        <v>#DIV/0!</v>
      </c>
      <c r="AQ101" s="371" t="e">
        <f t="shared" si="59"/>
        <v>#DIV/0!</v>
      </c>
      <c r="AR101" s="371" t="e">
        <f t="shared" si="59"/>
        <v>#DIV/0!</v>
      </c>
      <c r="AS101" s="371" t="e">
        <f t="shared" si="59"/>
        <v>#DIV/0!</v>
      </c>
      <c r="AT101" s="371" t="e">
        <f t="shared" si="59"/>
        <v>#DIV/0!</v>
      </c>
      <c r="AU101" s="371" t="e">
        <f t="shared" si="59"/>
        <v>#DIV/0!</v>
      </c>
      <c r="AV101" s="371" t="e">
        <f t="shared" si="59"/>
        <v>#DIV/0!</v>
      </c>
      <c r="AW101" s="371" t="e">
        <f t="shared" si="59"/>
        <v>#DIV/0!</v>
      </c>
      <c r="AX101" s="371" t="e">
        <f t="shared" si="59"/>
        <v>#DIV/0!</v>
      </c>
      <c r="AY101" s="371" t="e">
        <f t="shared" si="59"/>
        <v>#DIV/0!</v>
      </c>
      <c r="AZ101" s="314"/>
    </row>
    <row r="102" spans="1:52" s="311" customFormat="1" ht="16.5" customHeight="1" x14ac:dyDescent="0.4">
      <c r="A102" s="553" t="s">
        <v>348</v>
      </c>
      <c r="B102" s="307" t="s">
        <v>132</v>
      </c>
      <c r="C102" s="308" t="s">
        <v>133</v>
      </c>
      <c r="D102" s="309">
        <v>0</v>
      </c>
      <c r="E102" s="309">
        <v>0.5</v>
      </c>
      <c r="F102" s="309">
        <v>1</v>
      </c>
      <c r="G102" s="309">
        <v>1.5</v>
      </c>
      <c r="H102" s="309">
        <v>2</v>
      </c>
      <c r="I102" s="309">
        <v>2.5</v>
      </c>
      <c r="J102" s="309">
        <v>3</v>
      </c>
      <c r="K102" s="309">
        <v>3.5</v>
      </c>
      <c r="L102" s="309">
        <v>4</v>
      </c>
      <c r="M102" s="309">
        <v>4.5</v>
      </c>
      <c r="N102" s="309">
        <v>5</v>
      </c>
      <c r="O102" s="309">
        <v>5.5</v>
      </c>
      <c r="P102" s="309">
        <v>6</v>
      </c>
      <c r="Q102" s="309">
        <v>6.5</v>
      </c>
      <c r="R102" s="309">
        <v>7</v>
      </c>
      <c r="S102" s="309">
        <v>7.5</v>
      </c>
      <c r="T102" s="309">
        <v>8</v>
      </c>
      <c r="U102" s="309">
        <v>8.5</v>
      </c>
      <c r="V102" s="309">
        <v>9</v>
      </c>
      <c r="W102" s="309">
        <v>9.5</v>
      </c>
      <c r="X102" s="309">
        <v>10</v>
      </c>
      <c r="Y102" s="309">
        <v>10.5</v>
      </c>
      <c r="Z102" s="309">
        <v>11</v>
      </c>
      <c r="AA102" s="309">
        <v>11.5</v>
      </c>
      <c r="AB102" s="309">
        <v>12</v>
      </c>
      <c r="AC102" s="309">
        <v>12.5</v>
      </c>
      <c r="AD102" s="309">
        <v>13</v>
      </c>
      <c r="AE102" s="309">
        <v>13.5</v>
      </c>
      <c r="AF102" s="309">
        <v>14</v>
      </c>
      <c r="AG102" s="309">
        <v>14.5</v>
      </c>
      <c r="AH102" s="309">
        <v>15</v>
      </c>
      <c r="AI102" s="309">
        <v>15.5</v>
      </c>
      <c r="AJ102" s="309">
        <v>16</v>
      </c>
      <c r="AK102" s="309">
        <v>16.5</v>
      </c>
      <c r="AL102" s="309">
        <v>17</v>
      </c>
      <c r="AM102" s="309">
        <v>17.5</v>
      </c>
      <c r="AN102" s="309">
        <v>18</v>
      </c>
      <c r="AO102" s="309">
        <v>18.5</v>
      </c>
      <c r="AP102" s="309">
        <v>19</v>
      </c>
      <c r="AQ102" s="309">
        <v>19.5</v>
      </c>
      <c r="AR102" s="309">
        <v>20</v>
      </c>
      <c r="AS102" s="309">
        <v>20.5</v>
      </c>
      <c r="AT102" s="309">
        <v>21</v>
      </c>
      <c r="AU102" s="309">
        <v>21.5</v>
      </c>
      <c r="AV102" s="309">
        <v>22</v>
      </c>
      <c r="AW102" s="309">
        <v>22.5</v>
      </c>
      <c r="AX102" s="309">
        <v>23</v>
      </c>
      <c r="AY102" s="310">
        <v>23.5</v>
      </c>
      <c r="AZ102" s="318"/>
    </row>
    <row r="103" spans="1:52" s="315" customFormat="1" ht="16.5" customHeight="1" thickBot="1" x14ac:dyDescent="0.45">
      <c r="A103" s="554"/>
      <c r="B103" s="312">
        <f>$C$27</f>
        <v>0</v>
      </c>
      <c r="C103" s="313">
        <f>$D$27</f>
        <v>0</v>
      </c>
      <c r="D103" s="362" t="str">
        <f t="shared" ref="D103:AY103" si="60">IF(D102&lt;$C$103,"△",IF(D102&gt;$B$103-0.5,"△",""))</f>
        <v>△</v>
      </c>
      <c r="E103" s="362" t="str">
        <f t="shared" si="60"/>
        <v>△</v>
      </c>
      <c r="F103" s="362" t="str">
        <f t="shared" si="60"/>
        <v>△</v>
      </c>
      <c r="G103" s="362" t="str">
        <f t="shared" si="60"/>
        <v>△</v>
      </c>
      <c r="H103" s="362" t="str">
        <f t="shared" si="60"/>
        <v>△</v>
      </c>
      <c r="I103" s="362" t="str">
        <f t="shared" si="60"/>
        <v>△</v>
      </c>
      <c r="J103" s="362" t="str">
        <f t="shared" si="60"/>
        <v>△</v>
      </c>
      <c r="K103" s="362" t="str">
        <f t="shared" si="60"/>
        <v>△</v>
      </c>
      <c r="L103" s="362" t="str">
        <f t="shared" si="60"/>
        <v>△</v>
      </c>
      <c r="M103" s="362" t="str">
        <f t="shared" si="60"/>
        <v>△</v>
      </c>
      <c r="N103" s="362" t="str">
        <f t="shared" si="60"/>
        <v>△</v>
      </c>
      <c r="O103" s="362" t="str">
        <f t="shared" si="60"/>
        <v>△</v>
      </c>
      <c r="P103" s="362" t="str">
        <f t="shared" si="60"/>
        <v>△</v>
      </c>
      <c r="Q103" s="362" t="str">
        <f t="shared" si="60"/>
        <v>△</v>
      </c>
      <c r="R103" s="362" t="str">
        <f t="shared" si="60"/>
        <v>△</v>
      </c>
      <c r="S103" s="362" t="str">
        <f t="shared" si="60"/>
        <v>△</v>
      </c>
      <c r="T103" s="362" t="str">
        <f t="shared" si="60"/>
        <v>△</v>
      </c>
      <c r="U103" s="362" t="str">
        <f t="shared" si="60"/>
        <v>△</v>
      </c>
      <c r="V103" s="362" t="str">
        <f t="shared" si="60"/>
        <v>△</v>
      </c>
      <c r="W103" s="362" t="str">
        <f t="shared" si="60"/>
        <v>△</v>
      </c>
      <c r="X103" s="362" t="str">
        <f t="shared" si="60"/>
        <v>△</v>
      </c>
      <c r="Y103" s="362" t="str">
        <f t="shared" si="60"/>
        <v>△</v>
      </c>
      <c r="Z103" s="362" t="str">
        <f t="shared" si="60"/>
        <v>△</v>
      </c>
      <c r="AA103" s="362" t="str">
        <f t="shared" si="60"/>
        <v>△</v>
      </c>
      <c r="AB103" s="362" t="str">
        <f t="shared" si="60"/>
        <v>△</v>
      </c>
      <c r="AC103" s="362" t="str">
        <f t="shared" si="60"/>
        <v>△</v>
      </c>
      <c r="AD103" s="362" t="str">
        <f t="shared" si="60"/>
        <v>△</v>
      </c>
      <c r="AE103" s="362" t="str">
        <f t="shared" si="60"/>
        <v>△</v>
      </c>
      <c r="AF103" s="362" t="str">
        <f t="shared" si="60"/>
        <v>△</v>
      </c>
      <c r="AG103" s="362" t="str">
        <f t="shared" si="60"/>
        <v>△</v>
      </c>
      <c r="AH103" s="362" t="str">
        <f t="shared" si="60"/>
        <v>△</v>
      </c>
      <c r="AI103" s="362" t="str">
        <f t="shared" si="60"/>
        <v>△</v>
      </c>
      <c r="AJ103" s="362" t="str">
        <f t="shared" si="60"/>
        <v>△</v>
      </c>
      <c r="AK103" s="362" t="str">
        <f t="shared" si="60"/>
        <v>△</v>
      </c>
      <c r="AL103" s="362" t="str">
        <f t="shared" si="60"/>
        <v>△</v>
      </c>
      <c r="AM103" s="362" t="str">
        <f t="shared" si="60"/>
        <v>△</v>
      </c>
      <c r="AN103" s="362" t="str">
        <f t="shared" si="60"/>
        <v>△</v>
      </c>
      <c r="AO103" s="362" t="str">
        <f t="shared" si="60"/>
        <v>△</v>
      </c>
      <c r="AP103" s="362" t="str">
        <f t="shared" si="60"/>
        <v>△</v>
      </c>
      <c r="AQ103" s="362" t="str">
        <f t="shared" si="60"/>
        <v>△</v>
      </c>
      <c r="AR103" s="362" t="str">
        <f t="shared" si="60"/>
        <v>△</v>
      </c>
      <c r="AS103" s="362" t="str">
        <f t="shared" si="60"/>
        <v>△</v>
      </c>
      <c r="AT103" s="362" t="str">
        <f t="shared" si="60"/>
        <v>△</v>
      </c>
      <c r="AU103" s="362" t="str">
        <f t="shared" si="60"/>
        <v>△</v>
      </c>
      <c r="AV103" s="362" t="str">
        <f t="shared" si="60"/>
        <v>△</v>
      </c>
      <c r="AW103" s="362" t="str">
        <f t="shared" si="60"/>
        <v>△</v>
      </c>
      <c r="AX103" s="362" t="str">
        <f t="shared" si="60"/>
        <v>△</v>
      </c>
      <c r="AY103" s="363" t="str">
        <f t="shared" si="60"/>
        <v>△</v>
      </c>
      <c r="AZ103" s="314"/>
    </row>
    <row r="104" spans="1:52" s="315" customFormat="1" ht="16.5" customHeight="1" thickBot="1" x14ac:dyDescent="0.45">
      <c r="A104" s="554"/>
      <c r="B104" s="316" t="s">
        <v>388</v>
      </c>
      <c r="C104" s="317">
        <f>$Y$6</f>
        <v>0</v>
      </c>
      <c r="D104" s="362" t="str">
        <f t="shared" ref="D104:AY104" si="61">IF(AND(D102&gt;=$B$103,D102&lt;=$C$103-0.5),"△","")</f>
        <v/>
      </c>
      <c r="E104" s="362" t="str">
        <f t="shared" si="61"/>
        <v/>
      </c>
      <c r="F104" s="362" t="str">
        <f t="shared" si="61"/>
        <v/>
      </c>
      <c r="G104" s="362" t="str">
        <f t="shared" si="61"/>
        <v/>
      </c>
      <c r="H104" s="362" t="str">
        <f t="shared" si="61"/>
        <v/>
      </c>
      <c r="I104" s="362" t="str">
        <f t="shared" si="61"/>
        <v/>
      </c>
      <c r="J104" s="362" t="str">
        <f t="shared" si="61"/>
        <v/>
      </c>
      <c r="K104" s="362" t="str">
        <f t="shared" si="61"/>
        <v/>
      </c>
      <c r="L104" s="362" t="str">
        <f t="shared" si="61"/>
        <v/>
      </c>
      <c r="M104" s="362" t="str">
        <f t="shared" si="61"/>
        <v/>
      </c>
      <c r="N104" s="362" t="str">
        <f t="shared" si="61"/>
        <v/>
      </c>
      <c r="O104" s="362" t="str">
        <f t="shared" si="61"/>
        <v/>
      </c>
      <c r="P104" s="362" t="str">
        <f t="shared" si="61"/>
        <v/>
      </c>
      <c r="Q104" s="362" t="str">
        <f t="shared" si="61"/>
        <v/>
      </c>
      <c r="R104" s="362" t="str">
        <f t="shared" si="61"/>
        <v/>
      </c>
      <c r="S104" s="362" t="str">
        <f t="shared" si="61"/>
        <v/>
      </c>
      <c r="T104" s="362" t="str">
        <f t="shared" si="61"/>
        <v/>
      </c>
      <c r="U104" s="362" t="str">
        <f t="shared" si="61"/>
        <v/>
      </c>
      <c r="V104" s="362" t="str">
        <f t="shared" si="61"/>
        <v/>
      </c>
      <c r="W104" s="362" t="str">
        <f t="shared" si="61"/>
        <v/>
      </c>
      <c r="X104" s="362" t="str">
        <f t="shared" si="61"/>
        <v/>
      </c>
      <c r="Y104" s="362" t="str">
        <f t="shared" si="61"/>
        <v/>
      </c>
      <c r="Z104" s="362" t="str">
        <f t="shared" si="61"/>
        <v/>
      </c>
      <c r="AA104" s="362" t="str">
        <f t="shared" si="61"/>
        <v/>
      </c>
      <c r="AB104" s="362" t="str">
        <f t="shared" si="61"/>
        <v/>
      </c>
      <c r="AC104" s="362" t="str">
        <f t="shared" si="61"/>
        <v/>
      </c>
      <c r="AD104" s="362" t="str">
        <f t="shared" si="61"/>
        <v/>
      </c>
      <c r="AE104" s="362" t="str">
        <f t="shared" si="61"/>
        <v/>
      </c>
      <c r="AF104" s="362" t="str">
        <f t="shared" si="61"/>
        <v/>
      </c>
      <c r="AG104" s="362" t="str">
        <f t="shared" si="61"/>
        <v/>
      </c>
      <c r="AH104" s="362" t="str">
        <f t="shared" si="61"/>
        <v/>
      </c>
      <c r="AI104" s="362" t="str">
        <f t="shared" si="61"/>
        <v/>
      </c>
      <c r="AJ104" s="362" t="str">
        <f t="shared" si="61"/>
        <v/>
      </c>
      <c r="AK104" s="362" t="str">
        <f t="shared" si="61"/>
        <v/>
      </c>
      <c r="AL104" s="362" t="str">
        <f t="shared" si="61"/>
        <v/>
      </c>
      <c r="AM104" s="362" t="str">
        <f t="shared" si="61"/>
        <v/>
      </c>
      <c r="AN104" s="362" t="str">
        <f t="shared" si="61"/>
        <v/>
      </c>
      <c r="AO104" s="362" t="str">
        <f t="shared" si="61"/>
        <v/>
      </c>
      <c r="AP104" s="362" t="str">
        <f t="shared" si="61"/>
        <v/>
      </c>
      <c r="AQ104" s="362" t="str">
        <f t="shared" si="61"/>
        <v/>
      </c>
      <c r="AR104" s="362" t="str">
        <f t="shared" si="61"/>
        <v/>
      </c>
      <c r="AS104" s="362" t="str">
        <f t="shared" si="61"/>
        <v/>
      </c>
      <c r="AT104" s="362" t="str">
        <f t="shared" si="61"/>
        <v/>
      </c>
      <c r="AU104" s="362" t="str">
        <f t="shared" si="61"/>
        <v/>
      </c>
      <c r="AV104" s="362" t="str">
        <f t="shared" si="61"/>
        <v/>
      </c>
      <c r="AW104" s="362" t="str">
        <f t="shared" si="61"/>
        <v/>
      </c>
      <c r="AX104" s="362" t="str">
        <f t="shared" si="61"/>
        <v/>
      </c>
      <c r="AY104" s="363" t="str">
        <f t="shared" si="61"/>
        <v/>
      </c>
      <c r="AZ104" s="314"/>
    </row>
    <row r="105" spans="1:52" s="315" customFormat="1" ht="16.5" customHeight="1" x14ac:dyDescent="0.4">
      <c r="A105" s="554"/>
      <c r="B105" s="560" t="s">
        <v>439</v>
      </c>
      <c r="C105" s="561"/>
      <c r="D105" s="364" t="str">
        <f t="shared" ref="D105:AY105" si="62">IF($B$103&gt;$C$103,D103,D104)</f>
        <v/>
      </c>
      <c r="E105" s="362" t="str">
        <f t="shared" si="62"/>
        <v/>
      </c>
      <c r="F105" s="362" t="str">
        <f t="shared" si="62"/>
        <v/>
      </c>
      <c r="G105" s="362" t="str">
        <f t="shared" si="62"/>
        <v/>
      </c>
      <c r="H105" s="362" t="str">
        <f t="shared" si="62"/>
        <v/>
      </c>
      <c r="I105" s="362" t="str">
        <f t="shared" si="62"/>
        <v/>
      </c>
      <c r="J105" s="362" t="str">
        <f t="shared" si="62"/>
        <v/>
      </c>
      <c r="K105" s="362" t="str">
        <f t="shared" si="62"/>
        <v/>
      </c>
      <c r="L105" s="362" t="str">
        <f t="shared" si="62"/>
        <v/>
      </c>
      <c r="M105" s="362" t="str">
        <f t="shared" si="62"/>
        <v/>
      </c>
      <c r="N105" s="362" t="str">
        <f t="shared" si="62"/>
        <v/>
      </c>
      <c r="O105" s="362" t="str">
        <f t="shared" si="62"/>
        <v/>
      </c>
      <c r="P105" s="362" t="str">
        <f t="shared" si="62"/>
        <v/>
      </c>
      <c r="Q105" s="362" t="str">
        <f t="shared" si="62"/>
        <v/>
      </c>
      <c r="R105" s="362" t="str">
        <f t="shared" si="62"/>
        <v/>
      </c>
      <c r="S105" s="362" t="str">
        <f t="shared" si="62"/>
        <v/>
      </c>
      <c r="T105" s="362" t="str">
        <f t="shared" si="62"/>
        <v/>
      </c>
      <c r="U105" s="362" t="str">
        <f t="shared" si="62"/>
        <v/>
      </c>
      <c r="V105" s="362" t="str">
        <f t="shared" si="62"/>
        <v/>
      </c>
      <c r="W105" s="362" t="str">
        <f t="shared" si="62"/>
        <v/>
      </c>
      <c r="X105" s="362" t="str">
        <f t="shared" si="62"/>
        <v/>
      </c>
      <c r="Y105" s="362" t="str">
        <f t="shared" si="62"/>
        <v/>
      </c>
      <c r="Z105" s="362" t="str">
        <f t="shared" si="62"/>
        <v/>
      </c>
      <c r="AA105" s="362" t="str">
        <f t="shared" si="62"/>
        <v/>
      </c>
      <c r="AB105" s="362" t="str">
        <f t="shared" si="62"/>
        <v/>
      </c>
      <c r="AC105" s="362" t="str">
        <f t="shared" si="62"/>
        <v/>
      </c>
      <c r="AD105" s="362" t="str">
        <f t="shared" si="62"/>
        <v/>
      </c>
      <c r="AE105" s="362" t="str">
        <f t="shared" si="62"/>
        <v/>
      </c>
      <c r="AF105" s="362" t="str">
        <f t="shared" si="62"/>
        <v/>
      </c>
      <c r="AG105" s="362" t="str">
        <f t="shared" si="62"/>
        <v/>
      </c>
      <c r="AH105" s="362" t="str">
        <f t="shared" si="62"/>
        <v/>
      </c>
      <c r="AI105" s="362" t="str">
        <f t="shared" si="62"/>
        <v/>
      </c>
      <c r="AJ105" s="362" t="str">
        <f t="shared" si="62"/>
        <v/>
      </c>
      <c r="AK105" s="362" t="str">
        <f t="shared" si="62"/>
        <v/>
      </c>
      <c r="AL105" s="362" t="str">
        <f t="shared" si="62"/>
        <v/>
      </c>
      <c r="AM105" s="362" t="str">
        <f t="shared" si="62"/>
        <v/>
      </c>
      <c r="AN105" s="362" t="str">
        <f t="shared" si="62"/>
        <v/>
      </c>
      <c r="AO105" s="362" t="str">
        <f t="shared" si="62"/>
        <v/>
      </c>
      <c r="AP105" s="362" t="str">
        <f t="shared" si="62"/>
        <v/>
      </c>
      <c r="AQ105" s="362" t="str">
        <f t="shared" si="62"/>
        <v/>
      </c>
      <c r="AR105" s="362" t="str">
        <f t="shared" si="62"/>
        <v/>
      </c>
      <c r="AS105" s="362" t="str">
        <f t="shared" si="62"/>
        <v/>
      </c>
      <c r="AT105" s="362" t="str">
        <f t="shared" si="62"/>
        <v/>
      </c>
      <c r="AU105" s="362" t="str">
        <f t="shared" si="62"/>
        <v/>
      </c>
      <c r="AV105" s="362" t="str">
        <f t="shared" si="62"/>
        <v/>
      </c>
      <c r="AW105" s="362" t="str">
        <f t="shared" si="62"/>
        <v/>
      </c>
      <c r="AX105" s="362" t="str">
        <f t="shared" si="62"/>
        <v/>
      </c>
      <c r="AY105" s="363" t="str">
        <f t="shared" si="62"/>
        <v/>
      </c>
      <c r="AZ105" s="314"/>
    </row>
    <row r="106" spans="1:52" s="315" customFormat="1" ht="16.5" customHeight="1" x14ac:dyDescent="0.4">
      <c r="A106" s="554"/>
      <c r="B106" s="556" t="s">
        <v>438</v>
      </c>
      <c r="C106" s="557"/>
      <c r="D106" s="373">
        <f>IF($A$31,('2-2　電力使用量入力シート'!$M$28),('2-2　電力使用量入力シート'!$D$21))</f>
        <v>0</v>
      </c>
      <c r="E106" s="374">
        <f>IF($A$31,('2-2　電力使用量入力シート'!$M$29),('2-2　電力使用量入力シート'!$E$21))</f>
        <v>0</v>
      </c>
      <c r="F106" s="374">
        <f>IF($A$31,('2-2　電力使用量入力シート'!$M$30),('2-2　電力使用量入力シート'!$F$21))</f>
        <v>0</v>
      </c>
      <c r="G106" s="374">
        <f>IF($A$31,('2-2　電力使用量入力シート'!$M$31),('2-2　電力使用量入力シート'!$G$21))</f>
        <v>0</v>
      </c>
      <c r="H106" s="374">
        <f>IF($A$31,('2-2　電力使用量入力シート'!$M$32),('2-2　電力使用量入力シート'!$H$21))</f>
        <v>0</v>
      </c>
      <c r="I106" s="374">
        <f>IF($A$31,('2-2　電力使用量入力シート'!$M$33),('2-2　電力使用量入力シート'!$I$21))</f>
        <v>0</v>
      </c>
      <c r="J106" s="374">
        <f>IF($A$31,('2-2　電力使用量入力シート'!$M$34),('2-2　電力使用量入力シート'!$J$21))</f>
        <v>0</v>
      </c>
      <c r="K106" s="374">
        <f>IF($A$31,('2-2　電力使用量入力シート'!$M$35),('2-2　電力使用量入力シート'!$K$21))</f>
        <v>0</v>
      </c>
      <c r="L106" s="374">
        <f>IF($A$31,('2-2　電力使用量入力シート'!$M$36),('2-2　電力使用量入力シート'!$L$21))</f>
        <v>0</v>
      </c>
      <c r="M106" s="374">
        <f>IF($A$31,('2-2　電力使用量入力シート'!$M$37),('2-2　電力使用量入力シート'!$M$21))</f>
        <v>0</v>
      </c>
      <c r="N106" s="374">
        <f>IF($A$31,('2-2　電力使用量入力シート'!$M$38),('2-2　電力使用量入力シート'!$N$21))</f>
        <v>0</v>
      </c>
      <c r="O106" s="374">
        <f>IF($A$31,('2-2　電力使用量入力シート'!$M$39),('2-2　電力使用量入力シート'!$O$21))</f>
        <v>0</v>
      </c>
      <c r="P106" s="374">
        <f>IF($A$31,('2-2　電力使用量入力シート'!$M$40),('2-2　電力使用量入力シート'!$P$21))</f>
        <v>0</v>
      </c>
      <c r="Q106" s="374">
        <f>IF($A$31,('2-2　電力使用量入力シート'!$M$41),('2-2　電力使用量入力シート'!$Q$21))</f>
        <v>0</v>
      </c>
      <c r="R106" s="374">
        <f>IF($A$31,('2-2　電力使用量入力シート'!$M$42),('2-2　電力使用量入力シート'!$R$21))</f>
        <v>0</v>
      </c>
      <c r="S106" s="374">
        <f>IF($A$31,('2-2　電力使用量入力シート'!$M$43),('2-2　電力使用量入力シート'!$S$21))</f>
        <v>0</v>
      </c>
      <c r="T106" s="374">
        <f>IF($A$31,('2-2　電力使用量入力シート'!$M$44),('2-2　電力使用量入力シート'!$T$21))</f>
        <v>0</v>
      </c>
      <c r="U106" s="374">
        <f>IF($A$31,('2-2　電力使用量入力シート'!$M$45),('2-2　電力使用量入力シート'!$U$21))</f>
        <v>0</v>
      </c>
      <c r="V106" s="374">
        <f>IF($A$31,('2-2　電力使用量入力シート'!$M$46),('2-2　電力使用量入力シート'!$V$21))</f>
        <v>0</v>
      </c>
      <c r="W106" s="374">
        <f>IF($A$31,('2-2　電力使用量入力シート'!$M$47),('2-2　電力使用量入力シート'!$W$21))</f>
        <v>0</v>
      </c>
      <c r="X106" s="374">
        <f>IF($A$31,('2-2　電力使用量入力シート'!$M$48),('2-2　電力使用量入力シート'!$X$21))</f>
        <v>0</v>
      </c>
      <c r="Y106" s="374">
        <f>IF($A$31,('2-2　電力使用量入力シート'!$M$49),('2-2　電力使用量入力シート'!$Y$21))</f>
        <v>0</v>
      </c>
      <c r="Z106" s="374">
        <f>IF($A$31,('2-2　電力使用量入力シート'!$M$50),('2-2　電力使用量入力シート'!$Z$21))</f>
        <v>0</v>
      </c>
      <c r="AA106" s="374">
        <f>IF($A$31,('2-2　電力使用量入力シート'!$M$51),('2-2　電力使用量入力シート'!$AA$21))</f>
        <v>0</v>
      </c>
      <c r="AB106" s="374">
        <f>IF($A$31,('2-2　電力使用量入力シート'!$M$52),('2-2　電力使用量入力シート'!$AB$21))</f>
        <v>0</v>
      </c>
      <c r="AC106" s="374">
        <f>IF($A$31,('2-2　電力使用量入力シート'!$M$53),('2-2　電力使用量入力シート'!$AC$21))</f>
        <v>0</v>
      </c>
      <c r="AD106" s="374">
        <f>IF($A$31,('2-2　電力使用量入力シート'!$M$54),('2-2　電力使用量入力シート'!$AD$21))</f>
        <v>0</v>
      </c>
      <c r="AE106" s="374">
        <f>IF($A$31,('2-2　電力使用量入力シート'!$M$55),('2-2　電力使用量入力シート'!$AE$21))</f>
        <v>0</v>
      </c>
      <c r="AF106" s="374">
        <f>IF($A$31,('2-2　電力使用量入力シート'!$M$56),('2-2　電力使用量入力シート'!$AF$21))</f>
        <v>0</v>
      </c>
      <c r="AG106" s="374">
        <f>IF($A$31,('2-2　電力使用量入力シート'!$M$57),('2-2　電力使用量入力シート'!$AG$21))</f>
        <v>0</v>
      </c>
      <c r="AH106" s="374">
        <f>IF($A$31,('2-2　電力使用量入力シート'!$M$58),('2-2　電力使用量入力シート'!$AH$21))</f>
        <v>0</v>
      </c>
      <c r="AI106" s="374">
        <f>IF($A$31,('2-2　電力使用量入力シート'!$M$59),('2-2　電力使用量入力シート'!$AI$21))</f>
        <v>0</v>
      </c>
      <c r="AJ106" s="374">
        <f>IF($A$31,('2-2　電力使用量入力シート'!$M$60),('2-2　電力使用量入力シート'!$AJ$21))</f>
        <v>0</v>
      </c>
      <c r="AK106" s="374">
        <f>IF($A$31,('2-2　電力使用量入力シート'!$M$61),('2-2　電力使用量入力シート'!$AK$21))</f>
        <v>0</v>
      </c>
      <c r="AL106" s="374">
        <f>IF($A$31,('2-2　電力使用量入力シート'!$M$62),('2-2　電力使用量入力シート'!$AL$21))</f>
        <v>0</v>
      </c>
      <c r="AM106" s="374">
        <f>IF($A$31,('2-2　電力使用量入力シート'!$M$63),('2-2　電力使用量入力シート'!$AM$21))</f>
        <v>0</v>
      </c>
      <c r="AN106" s="374">
        <f>IF($A$31,('2-2　電力使用量入力シート'!$M$64),('2-2　電力使用量入力シート'!$AN$21))</f>
        <v>0</v>
      </c>
      <c r="AO106" s="374">
        <f>IF($A$31,('2-2　電力使用量入力シート'!$M$65),('2-2　電力使用量入力シート'!$AO$21))</f>
        <v>0</v>
      </c>
      <c r="AP106" s="374">
        <f>IF($A$31,('2-2　電力使用量入力シート'!$M$66),('2-2　電力使用量入力シート'!$AP$21))</f>
        <v>0</v>
      </c>
      <c r="AQ106" s="374">
        <f>IF($A$31,('2-2　電力使用量入力シート'!$M$67),('2-2　電力使用量入力シート'!$AQ$21))</f>
        <v>0</v>
      </c>
      <c r="AR106" s="374">
        <f>IF($A$31,('2-2　電力使用量入力シート'!$M$68),('2-2　電力使用量入力シート'!$AR$21))</f>
        <v>0</v>
      </c>
      <c r="AS106" s="374">
        <f>IF($A$31,('2-2　電力使用量入力シート'!$M$69),('2-2　電力使用量入力シート'!$AS$21))</f>
        <v>0</v>
      </c>
      <c r="AT106" s="374">
        <f>IF($A$31,('2-2　電力使用量入力シート'!$M$70),('2-2　電力使用量入力シート'!$AT$21))</f>
        <v>0</v>
      </c>
      <c r="AU106" s="374">
        <f>IF($A$31,('2-2　電力使用量入力シート'!$M$71),('2-2　電力使用量入力シート'!$AU$21))</f>
        <v>0</v>
      </c>
      <c r="AV106" s="374">
        <f>IF($A$31,('2-2　電力使用量入力シート'!$M$72),('2-2　電力使用量入力シート'!$AV$21))</f>
        <v>0</v>
      </c>
      <c r="AW106" s="374">
        <f>IF($A$31,('2-2　電力使用量入力シート'!$M$73),('2-2　電力使用量入力シート'!$AW$21))</f>
        <v>0</v>
      </c>
      <c r="AX106" s="374">
        <f>IF($A$31,('2-2　電力使用量入力シート'!$M$74),('2-2　電力使用量入力シート'!$AX$21))</f>
        <v>0</v>
      </c>
      <c r="AY106" s="375">
        <f>IF($A$31,('2-2　電力使用量入力シート'!$M$75),('2-2　電力使用量入力シート'!$AY$21))</f>
        <v>0</v>
      </c>
      <c r="AZ106" s="314"/>
    </row>
    <row r="107" spans="1:52" s="315" customFormat="1" ht="16.5" customHeight="1" x14ac:dyDescent="0.4">
      <c r="A107" s="554"/>
      <c r="B107" s="556" t="s">
        <v>407</v>
      </c>
      <c r="C107" s="557"/>
      <c r="D107" s="368" t="str">
        <f t="shared" ref="D107:AY107" si="63">IF(D$105="","0",(2*D106/$C$104/$X$118)^2*0.5)</f>
        <v>0</v>
      </c>
      <c r="E107" s="369" t="str">
        <f t="shared" si="63"/>
        <v>0</v>
      </c>
      <c r="F107" s="369" t="str">
        <f t="shared" si="63"/>
        <v>0</v>
      </c>
      <c r="G107" s="369" t="str">
        <f t="shared" si="63"/>
        <v>0</v>
      </c>
      <c r="H107" s="369" t="str">
        <f t="shared" si="63"/>
        <v>0</v>
      </c>
      <c r="I107" s="369" t="str">
        <f t="shared" si="63"/>
        <v>0</v>
      </c>
      <c r="J107" s="369" t="str">
        <f t="shared" si="63"/>
        <v>0</v>
      </c>
      <c r="K107" s="369" t="str">
        <f t="shared" si="63"/>
        <v>0</v>
      </c>
      <c r="L107" s="369" t="str">
        <f t="shared" si="63"/>
        <v>0</v>
      </c>
      <c r="M107" s="369" t="str">
        <f t="shared" si="63"/>
        <v>0</v>
      </c>
      <c r="N107" s="369" t="str">
        <f t="shared" si="63"/>
        <v>0</v>
      </c>
      <c r="O107" s="369" t="str">
        <f t="shared" si="63"/>
        <v>0</v>
      </c>
      <c r="P107" s="369" t="str">
        <f t="shared" si="63"/>
        <v>0</v>
      </c>
      <c r="Q107" s="369" t="str">
        <f t="shared" si="63"/>
        <v>0</v>
      </c>
      <c r="R107" s="369" t="str">
        <f t="shared" si="63"/>
        <v>0</v>
      </c>
      <c r="S107" s="369" t="str">
        <f t="shared" si="63"/>
        <v>0</v>
      </c>
      <c r="T107" s="369" t="str">
        <f t="shared" si="63"/>
        <v>0</v>
      </c>
      <c r="U107" s="369" t="str">
        <f t="shared" si="63"/>
        <v>0</v>
      </c>
      <c r="V107" s="369" t="str">
        <f t="shared" si="63"/>
        <v>0</v>
      </c>
      <c r="W107" s="369" t="str">
        <f t="shared" si="63"/>
        <v>0</v>
      </c>
      <c r="X107" s="369" t="str">
        <f t="shared" si="63"/>
        <v>0</v>
      </c>
      <c r="Y107" s="369" t="str">
        <f t="shared" si="63"/>
        <v>0</v>
      </c>
      <c r="Z107" s="369" t="str">
        <f t="shared" si="63"/>
        <v>0</v>
      </c>
      <c r="AA107" s="369" t="str">
        <f t="shared" si="63"/>
        <v>0</v>
      </c>
      <c r="AB107" s="369" t="str">
        <f t="shared" si="63"/>
        <v>0</v>
      </c>
      <c r="AC107" s="369" t="str">
        <f t="shared" si="63"/>
        <v>0</v>
      </c>
      <c r="AD107" s="369" t="str">
        <f t="shared" si="63"/>
        <v>0</v>
      </c>
      <c r="AE107" s="369" t="str">
        <f t="shared" si="63"/>
        <v>0</v>
      </c>
      <c r="AF107" s="369" t="str">
        <f t="shared" si="63"/>
        <v>0</v>
      </c>
      <c r="AG107" s="369" t="str">
        <f t="shared" si="63"/>
        <v>0</v>
      </c>
      <c r="AH107" s="369" t="str">
        <f t="shared" si="63"/>
        <v>0</v>
      </c>
      <c r="AI107" s="369" t="str">
        <f t="shared" si="63"/>
        <v>0</v>
      </c>
      <c r="AJ107" s="369" t="str">
        <f t="shared" si="63"/>
        <v>0</v>
      </c>
      <c r="AK107" s="369" t="str">
        <f t="shared" si="63"/>
        <v>0</v>
      </c>
      <c r="AL107" s="369" t="str">
        <f t="shared" si="63"/>
        <v>0</v>
      </c>
      <c r="AM107" s="369" t="str">
        <f t="shared" si="63"/>
        <v>0</v>
      </c>
      <c r="AN107" s="369" t="str">
        <f t="shared" si="63"/>
        <v>0</v>
      </c>
      <c r="AO107" s="369" t="str">
        <f t="shared" si="63"/>
        <v>0</v>
      </c>
      <c r="AP107" s="369" t="str">
        <f t="shared" si="63"/>
        <v>0</v>
      </c>
      <c r="AQ107" s="369" t="str">
        <f t="shared" si="63"/>
        <v>0</v>
      </c>
      <c r="AR107" s="369" t="str">
        <f t="shared" si="63"/>
        <v>0</v>
      </c>
      <c r="AS107" s="369" t="str">
        <f t="shared" si="63"/>
        <v>0</v>
      </c>
      <c r="AT107" s="369" t="str">
        <f t="shared" si="63"/>
        <v>0</v>
      </c>
      <c r="AU107" s="369" t="str">
        <f t="shared" si="63"/>
        <v>0</v>
      </c>
      <c r="AV107" s="369" t="str">
        <f t="shared" si="63"/>
        <v>0</v>
      </c>
      <c r="AW107" s="369" t="str">
        <f t="shared" si="63"/>
        <v>0</v>
      </c>
      <c r="AX107" s="369" t="str">
        <f t="shared" si="63"/>
        <v>0</v>
      </c>
      <c r="AY107" s="369" t="str">
        <f t="shared" si="63"/>
        <v>0</v>
      </c>
      <c r="AZ107" s="314"/>
    </row>
    <row r="108" spans="1:52" s="315" customFormat="1" ht="16.5" customHeight="1" thickBot="1" x14ac:dyDescent="0.45">
      <c r="A108" s="555"/>
      <c r="B108" s="558" t="s">
        <v>408</v>
      </c>
      <c r="C108" s="559"/>
      <c r="D108" s="370" t="e">
        <f t="shared" ref="D108:AY108" si="64">IF(D$105="△","0",(2*D106/$C$104/$X$118)^2*0.5)</f>
        <v>#DIV/0!</v>
      </c>
      <c r="E108" s="371" t="e">
        <f t="shared" si="64"/>
        <v>#DIV/0!</v>
      </c>
      <c r="F108" s="371" t="e">
        <f t="shared" si="64"/>
        <v>#DIV/0!</v>
      </c>
      <c r="G108" s="371" t="e">
        <f t="shared" si="64"/>
        <v>#DIV/0!</v>
      </c>
      <c r="H108" s="371" t="e">
        <f t="shared" si="64"/>
        <v>#DIV/0!</v>
      </c>
      <c r="I108" s="371" t="e">
        <f t="shared" si="64"/>
        <v>#DIV/0!</v>
      </c>
      <c r="J108" s="371" t="e">
        <f t="shared" si="64"/>
        <v>#DIV/0!</v>
      </c>
      <c r="K108" s="371" t="e">
        <f t="shared" si="64"/>
        <v>#DIV/0!</v>
      </c>
      <c r="L108" s="371" t="e">
        <f t="shared" si="64"/>
        <v>#DIV/0!</v>
      </c>
      <c r="M108" s="371" t="e">
        <f t="shared" si="64"/>
        <v>#DIV/0!</v>
      </c>
      <c r="N108" s="371" t="e">
        <f t="shared" si="64"/>
        <v>#DIV/0!</v>
      </c>
      <c r="O108" s="371" t="e">
        <f t="shared" si="64"/>
        <v>#DIV/0!</v>
      </c>
      <c r="P108" s="371" t="e">
        <f t="shared" si="64"/>
        <v>#DIV/0!</v>
      </c>
      <c r="Q108" s="371" t="e">
        <f t="shared" si="64"/>
        <v>#DIV/0!</v>
      </c>
      <c r="R108" s="371" t="e">
        <f t="shared" si="64"/>
        <v>#DIV/0!</v>
      </c>
      <c r="S108" s="371" t="e">
        <f t="shared" si="64"/>
        <v>#DIV/0!</v>
      </c>
      <c r="T108" s="371" t="e">
        <f t="shared" si="64"/>
        <v>#DIV/0!</v>
      </c>
      <c r="U108" s="371" t="e">
        <f t="shared" si="64"/>
        <v>#DIV/0!</v>
      </c>
      <c r="V108" s="371" t="e">
        <f t="shared" si="64"/>
        <v>#DIV/0!</v>
      </c>
      <c r="W108" s="371" t="e">
        <f t="shared" si="64"/>
        <v>#DIV/0!</v>
      </c>
      <c r="X108" s="371" t="e">
        <f t="shared" si="64"/>
        <v>#DIV/0!</v>
      </c>
      <c r="Y108" s="371" t="e">
        <f t="shared" si="64"/>
        <v>#DIV/0!</v>
      </c>
      <c r="Z108" s="371" t="e">
        <f t="shared" si="64"/>
        <v>#DIV/0!</v>
      </c>
      <c r="AA108" s="371" t="e">
        <f t="shared" si="64"/>
        <v>#DIV/0!</v>
      </c>
      <c r="AB108" s="371" t="e">
        <f t="shared" si="64"/>
        <v>#DIV/0!</v>
      </c>
      <c r="AC108" s="371" t="e">
        <f t="shared" si="64"/>
        <v>#DIV/0!</v>
      </c>
      <c r="AD108" s="371" t="e">
        <f t="shared" si="64"/>
        <v>#DIV/0!</v>
      </c>
      <c r="AE108" s="371" t="e">
        <f t="shared" si="64"/>
        <v>#DIV/0!</v>
      </c>
      <c r="AF108" s="371" t="e">
        <f t="shared" si="64"/>
        <v>#DIV/0!</v>
      </c>
      <c r="AG108" s="371" t="e">
        <f t="shared" si="64"/>
        <v>#DIV/0!</v>
      </c>
      <c r="AH108" s="371" t="e">
        <f t="shared" si="64"/>
        <v>#DIV/0!</v>
      </c>
      <c r="AI108" s="371" t="e">
        <f t="shared" si="64"/>
        <v>#DIV/0!</v>
      </c>
      <c r="AJ108" s="371" t="e">
        <f t="shared" si="64"/>
        <v>#DIV/0!</v>
      </c>
      <c r="AK108" s="371" t="e">
        <f t="shared" si="64"/>
        <v>#DIV/0!</v>
      </c>
      <c r="AL108" s="371" t="e">
        <f t="shared" si="64"/>
        <v>#DIV/0!</v>
      </c>
      <c r="AM108" s="371" t="e">
        <f t="shared" si="64"/>
        <v>#DIV/0!</v>
      </c>
      <c r="AN108" s="371" t="e">
        <f t="shared" si="64"/>
        <v>#DIV/0!</v>
      </c>
      <c r="AO108" s="371" t="e">
        <f t="shared" si="64"/>
        <v>#DIV/0!</v>
      </c>
      <c r="AP108" s="371" t="e">
        <f t="shared" si="64"/>
        <v>#DIV/0!</v>
      </c>
      <c r="AQ108" s="371" t="e">
        <f t="shared" si="64"/>
        <v>#DIV/0!</v>
      </c>
      <c r="AR108" s="371" t="e">
        <f t="shared" si="64"/>
        <v>#DIV/0!</v>
      </c>
      <c r="AS108" s="371" t="e">
        <f t="shared" si="64"/>
        <v>#DIV/0!</v>
      </c>
      <c r="AT108" s="371" t="e">
        <f t="shared" si="64"/>
        <v>#DIV/0!</v>
      </c>
      <c r="AU108" s="371" t="e">
        <f t="shared" si="64"/>
        <v>#DIV/0!</v>
      </c>
      <c r="AV108" s="371" t="e">
        <f t="shared" si="64"/>
        <v>#DIV/0!</v>
      </c>
      <c r="AW108" s="371" t="e">
        <f t="shared" si="64"/>
        <v>#DIV/0!</v>
      </c>
      <c r="AX108" s="371" t="e">
        <f t="shared" si="64"/>
        <v>#DIV/0!</v>
      </c>
      <c r="AY108" s="371" t="e">
        <f t="shared" si="64"/>
        <v>#DIV/0!</v>
      </c>
      <c r="AZ108" s="314"/>
    </row>
    <row r="109" spans="1:52" s="311" customFormat="1" ht="16.5" customHeight="1" x14ac:dyDescent="0.4">
      <c r="A109" s="553" t="s">
        <v>349</v>
      </c>
      <c r="B109" s="307" t="s">
        <v>132</v>
      </c>
      <c r="C109" s="308" t="s">
        <v>133</v>
      </c>
      <c r="D109" s="309">
        <v>0</v>
      </c>
      <c r="E109" s="309">
        <v>0.5</v>
      </c>
      <c r="F109" s="309">
        <v>1</v>
      </c>
      <c r="G109" s="309">
        <v>1.5</v>
      </c>
      <c r="H109" s="309">
        <v>2</v>
      </c>
      <c r="I109" s="309">
        <v>2.5</v>
      </c>
      <c r="J109" s="309">
        <v>3</v>
      </c>
      <c r="K109" s="309">
        <v>3.5</v>
      </c>
      <c r="L109" s="309">
        <v>4</v>
      </c>
      <c r="M109" s="309">
        <v>4.5</v>
      </c>
      <c r="N109" s="309">
        <v>5</v>
      </c>
      <c r="O109" s="309">
        <v>5.5</v>
      </c>
      <c r="P109" s="309">
        <v>6</v>
      </c>
      <c r="Q109" s="309">
        <v>6.5</v>
      </c>
      <c r="R109" s="309">
        <v>7</v>
      </c>
      <c r="S109" s="309">
        <v>7.5</v>
      </c>
      <c r="T109" s="309">
        <v>8</v>
      </c>
      <c r="U109" s="309">
        <v>8.5</v>
      </c>
      <c r="V109" s="309">
        <v>9</v>
      </c>
      <c r="W109" s="309">
        <v>9.5</v>
      </c>
      <c r="X109" s="309">
        <v>10</v>
      </c>
      <c r="Y109" s="309">
        <v>10.5</v>
      </c>
      <c r="Z109" s="309">
        <v>11</v>
      </c>
      <c r="AA109" s="309">
        <v>11.5</v>
      </c>
      <c r="AB109" s="309">
        <v>12</v>
      </c>
      <c r="AC109" s="309">
        <v>12.5</v>
      </c>
      <c r="AD109" s="309">
        <v>13</v>
      </c>
      <c r="AE109" s="309">
        <v>13.5</v>
      </c>
      <c r="AF109" s="309">
        <v>14</v>
      </c>
      <c r="AG109" s="309">
        <v>14.5</v>
      </c>
      <c r="AH109" s="309">
        <v>15</v>
      </c>
      <c r="AI109" s="309">
        <v>15.5</v>
      </c>
      <c r="AJ109" s="309">
        <v>16</v>
      </c>
      <c r="AK109" s="309">
        <v>16.5</v>
      </c>
      <c r="AL109" s="309">
        <v>17</v>
      </c>
      <c r="AM109" s="309">
        <v>17.5</v>
      </c>
      <c r="AN109" s="309">
        <v>18</v>
      </c>
      <c r="AO109" s="309">
        <v>18.5</v>
      </c>
      <c r="AP109" s="309">
        <v>19</v>
      </c>
      <c r="AQ109" s="309">
        <v>19.5</v>
      </c>
      <c r="AR109" s="309">
        <v>20</v>
      </c>
      <c r="AS109" s="309">
        <v>20.5</v>
      </c>
      <c r="AT109" s="309">
        <v>21</v>
      </c>
      <c r="AU109" s="309">
        <v>21.5</v>
      </c>
      <c r="AV109" s="309">
        <v>22</v>
      </c>
      <c r="AW109" s="309">
        <v>22.5</v>
      </c>
      <c r="AX109" s="309">
        <v>23</v>
      </c>
      <c r="AY109" s="310">
        <v>23.5</v>
      </c>
      <c r="AZ109" s="318"/>
    </row>
    <row r="110" spans="1:52" s="315" customFormat="1" ht="16.5" customHeight="1" thickBot="1" x14ac:dyDescent="0.45">
      <c r="A110" s="554"/>
      <c r="B110" s="312">
        <f>$C$29</f>
        <v>0</v>
      </c>
      <c r="C110" s="313">
        <f>$D$29</f>
        <v>0</v>
      </c>
      <c r="D110" s="362" t="str">
        <f t="shared" ref="D110:AY110" si="65">IF(D109&lt;$C$110,"△",IF(D109&gt;$B$110-0.5,"△",""))</f>
        <v>△</v>
      </c>
      <c r="E110" s="362" t="str">
        <f t="shared" si="65"/>
        <v>△</v>
      </c>
      <c r="F110" s="362" t="str">
        <f t="shared" si="65"/>
        <v>△</v>
      </c>
      <c r="G110" s="362" t="str">
        <f t="shared" si="65"/>
        <v>△</v>
      </c>
      <c r="H110" s="362" t="str">
        <f t="shared" si="65"/>
        <v>△</v>
      </c>
      <c r="I110" s="362" t="str">
        <f t="shared" si="65"/>
        <v>△</v>
      </c>
      <c r="J110" s="362" t="str">
        <f t="shared" si="65"/>
        <v>△</v>
      </c>
      <c r="K110" s="362" t="str">
        <f t="shared" si="65"/>
        <v>△</v>
      </c>
      <c r="L110" s="362" t="str">
        <f t="shared" si="65"/>
        <v>△</v>
      </c>
      <c r="M110" s="362" t="str">
        <f t="shared" si="65"/>
        <v>△</v>
      </c>
      <c r="N110" s="362" t="str">
        <f t="shared" si="65"/>
        <v>△</v>
      </c>
      <c r="O110" s="362" t="str">
        <f t="shared" si="65"/>
        <v>△</v>
      </c>
      <c r="P110" s="362" t="str">
        <f t="shared" si="65"/>
        <v>△</v>
      </c>
      <c r="Q110" s="362" t="str">
        <f t="shared" si="65"/>
        <v>△</v>
      </c>
      <c r="R110" s="362" t="str">
        <f t="shared" si="65"/>
        <v>△</v>
      </c>
      <c r="S110" s="362" t="str">
        <f t="shared" si="65"/>
        <v>△</v>
      </c>
      <c r="T110" s="362" t="str">
        <f t="shared" si="65"/>
        <v>△</v>
      </c>
      <c r="U110" s="362" t="str">
        <f t="shared" si="65"/>
        <v>△</v>
      </c>
      <c r="V110" s="362" t="str">
        <f t="shared" si="65"/>
        <v>△</v>
      </c>
      <c r="W110" s="362" t="str">
        <f t="shared" si="65"/>
        <v>△</v>
      </c>
      <c r="X110" s="362" t="str">
        <f t="shared" si="65"/>
        <v>△</v>
      </c>
      <c r="Y110" s="362" t="str">
        <f t="shared" si="65"/>
        <v>△</v>
      </c>
      <c r="Z110" s="362" t="str">
        <f t="shared" si="65"/>
        <v>△</v>
      </c>
      <c r="AA110" s="362" t="str">
        <f t="shared" si="65"/>
        <v>△</v>
      </c>
      <c r="AB110" s="362" t="str">
        <f t="shared" si="65"/>
        <v>△</v>
      </c>
      <c r="AC110" s="362" t="str">
        <f t="shared" si="65"/>
        <v>△</v>
      </c>
      <c r="AD110" s="362" t="str">
        <f t="shared" si="65"/>
        <v>△</v>
      </c>
      <c r="AE110" s="362" t="str">
        <f t="shared" si="65"/>
        <v>△</v>
      </c>
      <c r="AF110" s="362" t="str">
        <f t="shared" si="65"/>
        <v>△</v>
      </c>
      <c r="AG110" s="362" t="str">
        <f t="shared" si="65"/>
        <v>△</v>
      </c>
      <c r="AH110" s="362" t="str">
        <f t="shared" si="65"/>
        <v>△</v>
      </c>
      <c r="AI110" s="362" t="str">
        <f t="shared" si="65"/>
        <v>△</v>
      </c>
      <c r="AJ110" s="362" t="str">
        <f t="shared" si="65"/>
        <v>△</v>
      </c>
      <c r="AK110" s="362" t="str">
        <f t="shared" si="65"/>
        <v>△</v>
      </c>
      <c r="AL110" s="362" t="str">
        <f t="shared" si="65"/>
        <v>△</v>
      </c>
      <c r="AM110" s="362" t="str">
        <f t="shared" si="65"/>
        <v>△</v>
      </c>
      <c r="AN110" s="362" t="str">
        <f t="shared" si="65"/>
        <v>△</v>
      </c>
      <c r="AO110" s="362" t="str">
        <f t="shared" si="65"/>
        <v>△</v>
      </c>
      <c r="AP110" s="362" t="str">
        <f t="shared" si="65"/>
        <v>△</v>
      </c>
      <c r="AQ110" s="362" t="str">
        <f t="shared" si="65"/>
        <v>△</v>
      </c>
      <c r="AR110" s="362" t="str">
        <f t="shared" si="65"/>
        <v>△</v>
      </c>
      <c r="AS110" s="362" t="str">
        <f t="shared" si="65"/>
        <v>△</v>
      </c>
      <c r="AT110" s="362" t="str">
        <f t="shared" si="65"/>
        <v>△</v>
      </c>
      <c r="AU110" s="362" t="str">
        <f t="shared" si="65"/>
        <v>△</v>
      </c>
      <c r="AV110" s="362" t="str">
        <f t="shared" si="65"/>
        <v>△</v>
      </c>
      <c r="AW110" s="362" t="str">
        <f t="shared" si="65"/>
        <v>△</v>
      </c>
      <c r="AX110" s="362" t="str">
        <f t="shared" si="65"/>
        <v>△</v>
      </c>
      <c r="AY110" s="363" t="str">
        <f t="shared" si="65"/>
        <v>△</v>
      </c>
      <c r="AZ110" s="314"/>
    </row>
    <row r="111" spans="1:52" s="315" customFormat="1" ht="16.5" customHeight="1" thickBot="1" x14ac:dyDescent="0.45">
      <c r="A111" s="554"/>
      <c r="B111" s="316" t="s">
        <v>388</v>
      </c>
      <c r="C111" s="317">
        <f>$Z$6</f>
        <v>0</v>
      </c>
      <c r="D111" s="362" t="str">
        <f t="shared" ref="D111:AY111" si="66">IF(AND(D109&gt;=$B$110,D109&lt;=$C$110-0.5),"△","")</f>
        <v/>
      </c>
      <c r="E111" s="362" t="str">
        <f t="shared" si="66"/>
        <v/>
      </c>
      <c r="F111" s="362" t="str">
        <f t="shared" si="66"/>
        <v/>
      </c>
      <c r="G111" s="362" t="str">
        <f t="shared" si="66"/>
        <v/>
      </c>
      <c r="H111" s="362" t="str">
        <f t="shared" si="66"/>
        <v/>
      </c>
      <c r="I111" s="362" t="str">
        <f t="shared" si="66"/>
        <v/>
      </c>
      <c r="J111" s="362" t="str">
        <f t="shared" si="66"/>
        <v/>
      </c>
      <c r="K111" s="362" t="str">
        <f t="shared" si="66"/>
        <v/>
      </c>
      <c r="L111" s="362" t="str">
        <f t="shared" si="66"/>
        <v/>
      </c>
      <c r="M111" s="362" t="str">
        <f t="shared" si="66"/>
        <v/>
      </c>
      <c r="N111" s="362" t="str">
        <f t="shared" si="66"/>
        <v/>
      </c>
      <c r="O111" s="362" t="str">
        <f t="shared" si="66"/>
        <v/>
      </c>
      <c r="P111" s="362" t="str">
        <f t="shared" si="66"/>
        <v/>
      </c>
      <c r="Q111" s="362" t="str">
        <f t="shared" si="66"/>
        <v/>
      </c>
      <c r="R111" s="362" t="str">
        <f t="shared" si="66"/>
        <v/>
      </c>
      <c r="S111" s="362" t="str">
        <f t="shared" si="66"/>
        <v/>
      </c>
      <c r="T111" s="362" t="str">
        <f t="shared" si="66"/>
        <v/>
      </c>
      <c r="U111" s="362" t="str">
        <f t="shared" si="66"/>
        <v/>
      </c>
      <c r="V111" s="362" t="str">
        <f t="shared" si="66"/>
        <v/>
      </c>
      <c r="W111" s="362" t="str">
        <f t="shared" si="66"/>
        <v/>
      </c>
      <c r="X111" s="362" t="str">
        <f t="shared" si="66"/>
        <v/>
      </c>
      <c r="Y111" s="362" t="str">
        <f t="shared" si="66"/>
        <v/>
      </c>
      <c r="Z111" s="362" t="str">
        <f t="shared" si="66"/>
        <v/>
      </c>
      <c r="AA111" s="362" t="str">
        <f t="shared" si="66"/>
        <v/>
      </c>
      <c r="AB111" s="362" t="str">
        <f t="shared" si="66"/>
        <v/>
      </c>
      <c r="AC111" s="362" t="str">
        <f t="shared" si="66"/>
        <v/>
      </c>
      <c r="AD111" s="362" t="str">
        <f t="shared" si="66"/>
        <v/>
      </c>
      <c r="AE111" s="362" t="str">
        <f t="shared" si="66"/>
        <v/>
      </c>
      <c r="AF111" s="362" t="str">
        <f t="shared" si="66"/>
        <v/>
      </c>
      <c r="AG111" s="362" t="str">
        <f t="shared" si="66"/>
        <v/>
      </c>
      <c r="AH111" s="362" t="str">
        <f t="shared" si="66"/>
        <v/>
      </c>
      <c r="AI111" s="362" t="str">
        <f t="shared" si="66"/>
        <v/>
      </c>
      <c r="AJ111" s="362" t="str">
        <f t="shared" si="66"/>
        <v/>
      </c>
      <c r="AK111" s="362" t="str">
        <f t="shared" si="66"/>
        <v/>
      </c>
      <c r="AL111" s="362" t="str">
        <f t="shared" si="66"/>
        <v/>
      </c>
      <c r="AM111" s="362" t="str">
        <f t="shared" si="66"/>
        <v/>
      </c>
      <c r="AN111" s="362" t="str">
        <f t="shared" si="66"/>
        <v/>
      </c>
      <c r="AO111" s="362" t="str">
        <f t="shared" si="66"/>
        <v/>
      </c>
      <c r="AP111" s="362" t="str">
        <f t="shared" si="66"/>
        <v/>
      </c>
      <c r="AQ111" s="362" t="str">
        <f t="shared" si="66"/>
        <v/>
      </c>
      <c r="AR111" s="362" t="str">
        <f t="shared" si="66"/>
        <v/>
      </c>
      <c r="AS111" s="362" t="str">
        <f t="shared" si="66"/>
        <v/>
      </c>
      <c r="AT111" s="362" t="str">
        <f t="shared" si="66"/>
        <v/>
      </c>
      <c r="AU111" s="362" t="str">
        <f t="shared" si="66"/>
        <v/>
      </c>
      <c r="AV111" s="362" t="str">
        <f t="shared" si="66"/>
        <v/>
      </c>
      <c r="AW111" s="362" t="str">
        <f t="shared" si="66"/>
        <v/>
      </c>
      <c r="AX111" s="362" t="str">
        <f t="shared" si="66"/>
        <v/>
      </c>
      <c r="AY111" s="363" t="str">
        <f t="shared" si="66"/>
        <v/>
      </c>
      <c r="AZ111" s="314"/>
    </row>
    <row r="112" spans="1:52" s="315" customFormat="1" ht="16.5" customHeight="1" x14ac:dyDescent="0.4">
      <c r="A112" s="554"/>
      <c r="B112" s="560" t="s">
        <v>439</v>
      </c>
      <c r="C112" s="561"/>
      <c r="D112" s="364" t="str">
        <f t="shared" ref="D112:AY112" si="67">IF($B$110&gt;$C$110,D110,D111)</f>
        <v/>
      </c>
      <c r="E112" s="362" t="str">
        <f t="shared" si="67"/>
        <v/>
      </c>
      <c r="F112" s="362" t="str">
        <f t="shared" si="67"/>
        <v/>
      </c>
      <c r="G112" s="362" t="str">
        <f t="shared" si="67"/>
        <v/>
      </c>
      <c r="H112" s="362" t="str">
        <f t="shared" si="67"/>
        <v/>
      </c>
      <c r="I112" s="362" t="str">
        <f t="shared" si="67"/>
        <v/>
      </c>
      <c r="J112" s="362" t="str">
        <f t="shared" si="67"/>
        <v/>
      </c>
      <c r="K112" s="362" t="str">
        <f t="shared" si="67"/>
        <v/>
      </c>
      <c r="L112" s="362" t="str">
        <f t="shared" si="67"/>
        <v/>
      </c>
      <c r="M112" s="362" t="str">
        <f t="shared" si="67"/>
        <v/>
      </c>
      <c r="N112" s="362" t="str">
        <f t="shared" si="67"/>
        <v/>
      </c>
      <c r="O112" s="362" t="str">
        <f t="shared" si="67"/>
        <v/>
      </c>
      <c r="P112" s="362" t="str">
        <f t="shared" si="67"/>
        <v/>
      </c>
      <c r="Q112" s="362" t="str">
        <f t="shared" si="67"/>
        <v/>
      </c>
      <c r="R112" s="362" t="str">
        <f t="shared" si="67"/>
        <v/>
      </c>
      <c r="S112" s="362" t="str">
        <f t="shared" si="67"/>
        <v/>
      </c>
      <c r="T112" s="362" t="str">
        <f t="shared" si="67"/>
        <v/>
      </c>
      <c r="U112" s="362" t="str">
        <f t="shared" si="67"/>
        <v/>
      </c>
      <c r="V112" s="362" t="str">
        <f t="shared" si="67"/>
        <v/>
      </c>
      <c r="W112" s="362" t="str">
        <f t="shared" si="67"/>
        <v/>
      </c>
      <c r="X112" s="362" t="str">
        <f t="shared" si="67"/>
        <v/>
      </c>
      <c r="Y112" s="362" t="str">
        <f t="shared" si="67"/>
        <v/>
      </c>
      <c r="Z112" s="362" t="str">
        <f t="shared" si="67"/>
        <v/>
      </c>
      <c r="AA112" s="362" t="str">
        <f t="shared" si="67"/>
        <v/>
      </c>
      <c r="AB112" s="362" t="str">
        <f t="shared" si="67"/>
        <v/>
      </c>
      <c r="AC112" s="362" t="str">
        <f t="shared" si="67"/>
        <v/>
      </c>
      <c r="AD112" s="362" t="str">
        <f t="shared" si="67"/>
        <v/>
      </c>
      <c r="AE112" s="362" t="str">
        <f t="shared" si="67"/>
        <v/>
      </c>
      <c r="AF112" s="362" t="str">
        <f t="shared" si="67"/>
        <v/>
      </c>
      <c r="AG112" s="362" t="str">
        <f t="shared" si="67"/>
        <v/>
      </c>
      <c r="AH112" s="362" t="str">
        <f t="shared" si="67"/>
        <v/>
      </c>
      <c r="AI112" s="362" t="str">
        <f t="shared" si="67"/>
        <v/>
      </c>
      <c r="AJ112" s="362" t="str">
        <f t="shared" si="67"/>
        <v/>
      </c>
      <c r="AK112" s="362" t="str">
        <f t="shared" si="67"/>
        <v/>
      </c>
      <c r="AL112" s="362" t="str">
        <f t="shared" si="67"/>
        <v/>
      </c>
      <c r="AM112" s="362" t="str">
        <f t="shared" si="67"/>
        <v/>
      </c>
      <c r="AN112" s="362" t="str">
        <f t="shared" si="67"/>
        <v/>
      </c>
      <c r="AO112" s="362" t="str">
        <f t="shared" si="67"/>
        <v/>
      </c>
      <c r="AP112" s="362" t="str">
        <f t="shared" si="67"/>
        <v/>
      </c>
      <c r="AQ112" s="362" t="str">
        <f t="shared" si="67"/>
        <v/>
      </c>
      <c r="AR112" s="362" t="str">
        <f t="shared" si="67"/>
        <v/>
      </c>
      <c r="AS112" s="362" t="str">
        <f t="shared" si="67"/>
        <v/>
      </c>
      <c r="AT112" s="362" t="str">
        <f t="shared" si="67"/>
        <v/>
      </c>
      <c r="AU112" s="362" t="str">
        <f t="shared" si="67"/>
        <v/>
      </c>
      <c r="AV112" s="362" t="str">
        <f t="shared" si="67"/>
        <v/>
      </c>
      <c r="AW112" s="362" t="str">
        <f t="shared" si="67"/>
        <v/>
      </c>
      <c r="AX112" s="362" t="str">
        <f t="shared" si="67"/>
        <v/>
      </c>
      <c r="AY112" s="363" t="str">
        <f t="shared" si="67"/>
        <v/>
      </c>
      <c r="AZ112" s="314"/>
    </row>
    <row r="113" spans="1:62" s="315" customFormat="1" ht="16.5" customHeight="1" x14ac:dyDescent="0.4">
      <c r="A113" s="554"/>
      <c r="B113" s="556" t="s">
        <v>438</v>
      </c>
      <c r="C113" s="557"/>
      <c r="D113" s="373">
        <f>IF($A$31,('2-2　電力使用量入力シート'!$N$28),('2-2　電力使用量入力シート'!$D$22))</f>
        <v>0</v>
      </c>
      <c r="E113" s="374">
        <f>IF($A$31,('2-2　電力使用量入力シート'!$N$29),('2-2　電力使用量入力シート'!$E$22))</f>
        <v>0</v>
      </c>
      <c r="F113" s="374">
        <f>IF($A$31,('2-2　電力使用量入力シート'!$N$30),('2-2　電力使用量入力シート'!$F$22))</f>
        <v>0</v>
      </c>
      <c r="G113" s="374">
        <f>IF($A$31,('2-2　電力使用量入力シート'!$N$31),('2-2　電力使用量入力シート'!$G$22))</f>
        <v>0</v>
      </c>
      <c r="H113" s="374">
        <f>IF($A$31,('2-2　電力使用量入力シート'!$N$32),('2-2　電力使用量入力シート'!$H$22))</f>
        <v>0</v>
      </c>
      <c r="I113" s="374">
        <f>IF($A$31,('2-2　電力使用量入力シート'!$N$33),('2-2　電力使用量入力シート'!$I$22))</f>
        <v>0</v>
      </c>
      <c r="J113" s="374">
        <f>IF($A$31,('2-2　電力使用量入力シート'!$N$34),('2-2　電力使用量入力シート'!$J$22))</f>
        <v>0</v>
      </c>
      <c r="K113" s="374">
        <f>IF($A$31,('2-2　電力使用量入力シート'!$N$35),('2-2　電力使用量入力シート'!$K$22))</f>
        <v>0</v>
      </c>
      <c r="L113" s="374">
        <f>IF($A$31,('2-2　電力使用量入力シート'!$N$36),('2-2　電力使用量入力シート'!$L$22))</f>
        <v>0</v>
      </c>
      <c r="M113" s="374">
        <f>IF($A$31,('2-2　電力使用量入力シート'!$N$37),('2-2　電力使用量入力シート'!$M$22))</f>
        <v>0</v>
      </c>
      <c r="N113" s="374">
        <f>IF($A$31,('2-2　電力使用量入力シート'!$N$38),('2-2　電力使用量入力シート'!$N$22))</f>
        <v>0</v>
      </c>
      <c r="O113" s="374">
        <f>IF($A$31,('2-2　電力使用量入力シート'!$N$39),('2-2　電力使用量入力シート'!$O$22))</f>
        <v>0</v>
      </c>
      <c r="P113" s="374">
        <f>IF($A$31,('2-2　電力使用量入力シート'!$N$40),('2-2　電力使用量入力シート'!$P$22))</f>
        <v>0</v>
      </c>
      <c r="Q113" s="374">
        <f>IF($A$31,('2-2　電力使用量入力シート'!$N$41),('2-2　電力使用量入力シート'!$Q$22))</f>
        <v>0</v>
      </c>
      <c r="R113" s="374">
        <f>IF($A$31,('2-2　電力使用量入力シート'!$N$42),('2-2　電力使用量入力シート'!$R$22))</f>
        <v>0</v>
      </c>
      <c r="S113" s="374">
        <f>IF($A$31,('2-2　電力使用量入力シート'!$N$43),('2-2　電力使用量入力シート'!$S$22))</f>
        <v>0</v>
      </c>
      <c r="T113" s="374">
        <f>IF($A$31,('2-2　電力使用量入力シート'!$N$44),('2-2　電力使用量入力シート'!$T$22))</f>
        <v>0</v>
      </c>
      <c r="U113" s="374">
        <f>IF($A$31,('2-2　電力使用量入力シート'!$N$45),('2-2　電力使用量入力シート'!$U$22))</f>
        <v>0</v>
      </c>
      <c r="V113" s="374">
        <f>IF($A$31,('2-2　電力使用量入力シート'!$N$46),('2-2　電力使用量入力シート'!$V$22))</f>
        <v>0</v>
      </c>
      <c r="W113" s="374">
        <f>IF($A$31,('2-2　電力使用量入力シート'!$N$47),('2-2　電力使用量入力シート'!$W$22))</f>
        <v>0</v>
      </c>
      <c r="X113" s="374">
        <f>IF($A$31,('2-2　電力使用量入力シート'!$N$48),('2-2　電力使用量入力シート'!$X$22))</f>
        <v>0</v>
      </c>
      <c r="Y113" s="374">
        <f>IF($A$31,('2-2　電力使用量入力シート'!$N$49),('2-2　電力使用量入力シート'!$Y$22))</f>
        <v>0</v>
      </c>
      <c r="Z113" s="374">
        <f>IF($A$31,('2-2　電力使用量入力シート'!$N$50),('2-2　電力使用量入力シート'!$Z$22))</f>
        <v>0</v>
      </c>
      <c r="AA113" s="374">
        <f>IF($A$31,('2-2　電力使用量入力シート'!$N$51),('2-2　電力使用量入力シート'!$AA$22))</f>
        <v>0</v>
      </c>
      <c r="AB113" s="374">
        <f>IF($A$31,('2-2　電力使用量入力シート'!$N$52),('2-2　電力使用量入力シート'!$AB$22))</f>
        <v>0</v>
      </c>
      <c r="AC113" s="374">
        <f>IF($A$31,('2-2　電力使用量入力シート'!$N$53),('2-2　電力使用量入力シート'!$AC$22))</f>
        <v>0</v>
      </c>
      <c r="AD113" s="374">
        <f>IF($A$31,('2-2　電力使用量入力シート'!$N$54),('2-2　電力使用量入力シート'!$AD$22))</f>
        <v>0</v>
      </c>
      <c r="AE113" s="374">
        <f>IF($A$31,('2-2　電力使用量入力シート'!$N$55),('2-2　電力使用量入力シート'!$AE$22))</f>
        <v>0</v>
      </c>
      <c r="AF113" s="374">
        <f>IF($A$31,('2-2　電力使用量入力シート'!$N$56),('2-2　電力使用量入力シート'!$AF$22))</f>
        <v>0</v>
      </c>
      <c r="AG113" s="374">
        <f>IF($A$31,('2-2　電力使用量入力シート'!$N$57),('2-2　電力使用量入力シート'!$AG$22))</f>
        <v>0</v>
      </c>
      <c r="AH113" s="374">
        <f>IF($A$31,('2-2　電力使用量入力シート'!$N$58),('2-2　電力使用量入力シート'!$AH$22))</f>
        <v>0</v>
      </c>
      <c r="AI113" s="374">
        <f>IF($A$31,('2-2　電力使用量入力シート'!$N$59),('2-2　電力使用量入力シート'!$AI$22))</f>
        <v>0</v>
      </c>
      <c r="AJ113" s="374">
        <f>IF($A$31,('2-2　電力使用量入力シート'!$N$60),('2-2　電力使用量入力シート'!$AJ$22))</f>
        <v>0</v>
      </c>
      <c r="AK113" s="374">
        <f>IF($A$31,('2-2　電力使用量入力シート'!$N$61),('2-2　電力使用量入力シート'!$AK$22))</f>
        <v>0</v>
      </c>
      <c r="AL113" s="374">
        <f>IF($A$31,('2-2　電力使用量入力シート'!$N$62),('2-2　電力使用量入力シート'!$AL$22))</f>
        <v>0</v>
      </c>
      <c r="AM113" s="374">
        <f>IF($A$31,('2-2　電力使用量入力シート'!$N$63),('2-2　電力使用量入力シート'!$AM$22))</f>
        <v>0</v>
      </c>
      <c r="AN113" s="374">
        <f>IF($A$31,('2-2　電力使用量入力シート'!$N$64),('2-2　電力使用量入力シート'!$AN$22))</f>
        <v>0</v>
      </c>
      <c r="AO113" s="374">
        <f>IF($A$31,('2-2　電力使用量入力シート'!$N$65),('2-2　電力使用量入力シート'!$AO$22))</f>
        <v>0</v>
      </c>
      <c r="AP113" s="374">
        <f>IF($A$31,('2-2　電力使用量入力シート'!$N$66),('2-2　電力使用量入力シート'!$AP$22))</f>
        <v>0</v>
      </c>
      <c r="AQ113" s="374">
        <f>IF($A$31,('2-2　電力使用量入力シート'!$N$67),('2-2　電力使用量入力シート'!$AQ$22))</f>
        <v>0</v>
      </c>
      <c r="AR113" s="374">
        <f>IF($A$31,('2-2　電力使用量入力シート'!$N$68),('2-2　電力使用量入力シート'!$AR$22))</f>
        <v>0</v>
      </c>
      <c r="AS113" s="374">
        <f>IF($A$31,('2-2　電力使用量入力シート'!$N$69),('2-2　電力使用量入力シート'!$AS$22))</f>
        <v>0</v>
      </c>
      <c r="AT113" s="374">
        <f>IF($A$31,('2-2　電力使用量入力シート'!$N$70),('2-2　電力使用量入力シート'!$AT$22))</f>
        <v>0</v>
      </c>
      <c r="AU113" s="374">
        <f>IF($A$31,('2-2　電力使用量入力シート'!$N$71),('2-2　電力使用量入力シート'!$AU$22))</f>
        <v>0</v>
      </c>
      <c r="AV113" s="374">
        <f>IF($A$31,('2-2　電力使用量入力シート'!$N$72),('2-2　電力使用量入力シート'!$AV$22))</f>
        <v>0</v>
      </c>
      <c r="AW113" s="374">
        <f>IF($A$31,('2-2　電力使用量入力シート'!$N$73),('2-2　電力使用量入力シート'!$AW$22))</f>
        <v>0</v>
      </c>
      <c r="AX113" s="374">
        <f>IF($A$31,('2-2　電力使用量入力シート'!$N$74),('2-2　電力使用量入力シート'!$AX$22))</f>
        <v>0</v>
      </c>
      <c r="AY113" s="375">
        <f>IF($A$31,('2-2　電力使用量入力シート'!$N$75),('2-2　電力使用量入力シート'!$AY$22))</f>
        <v>0</v>
      </c>
      <c r="AZ113" s="314"/>
    </row>
    <row r="114" spans="1:62" s="315" customFormat="1" ht="16.5" customHeight="1" x14ac:dyDescent="0.4">
      <c r="A114" s="554"/>
      <c r="B114" s="556" t="s">
        <v>407</v>
      </c>
      <c r="C114" s="557"/>
      <c r="D114" s="368" t="str">
        <f t="shared" ref="D114:AY114" si="68">IF(D$112="","0",(2*D113/$C$111/$X$118)^2*0.5)</f>
        <v>0</v>
      </c>
      <c r="E114" s="369" t="str">
        <f t="shared" si="68"/>
        <v>0</v>
      </c>
      <c r="F114" s="369" t="str">
        <f t="shared" si="68"/>
        <v>0</v>
      </c>
      <c r="G114" s="369" t="str">
        <f t="shared" si="68"/>
        <v>0</v>
      </c>
      <c r="H114" s="369" t="str">
        <f t="shared" si="68"/>
        <v>0</v>
      </c>
      <c r="I114" s="369" t="str">
        <f t="shared" si="68"/>
        <v>0</v>
      </c>
      <c r="J114" s="369" t="str">
        <f t="shared" si="68"/>
        <v>0</v>
      </c>
      <c r="K114" s="369" t="str">
        <f t="shared" si="68"/>
        <v>0</v>
      </c>
      <c r="L114" s="369" t="str">
        <f t="shared" si="68"/>
        <v>0</v>
      </c>
      <c r="M114" s="369" t="str">
        <f t="shared" si="68"/>
        <v>0</v>
      </c>
      <c r="N114" s="369" t="str">
        <f t="shared" si="68"/>
        <v>0</v>
      </c>
      <c r="O114" s="369" t="str">
        <f t="shared" si="68"/>
        <v>0</v>
      </c>
      <c r="P114" s="369" t="str">
        <f t="shared" si="68"/>
        <v>0</v>
      </c>
      <c r="Q114" s="369" t="str">
        <f t="shared" si="68"/>
        <v>0</v>
      </c>
      <c r="R114" s="369" t="str">
        <f t="shared" si="68"/>
        <v>0</v>
      </c>
      <c r="S114" s="369" t="str">
        <f t="shared" si="68"/>
        <v>0</v>
      </c>
      <c r="T114" s="369" t="str">
        <f t="shared" si="68"/>
        <v>0</v>
      </c>
      <c r="U114" s="369" t="str">
        <f t="shared" si="68"/>
        <v>0</v>
      </c>
      <c r="V114" s="369" t="str">
        <f t="shared" si="68"/>
        <v>0</v>
      </c>
      <c r="W114" s="369" t="str">
        <f t="shared" si="68"/>
        <v>0</v>
      </c>
      <c r="X114" s="369" t="str">
        <f t="shared" si="68"/>
        <v>0</v>
      </c>
      <c r="Y114" s="369" t="str">
        <f t="shared" si="68"/>
        <v>0</v>
      </c>
      <c r="Z114" s="369" t="str">
        <f t="shared" si="68"/>
        <v>0</v>
      </c>
      <c r="AA114" s="369" t="str">
        <f t="shared" si="68"/>
        <v>0</v>
      </c>
      <c r="AB114" s="369" t="str">
        <f t="shared" si="68"/>
        <v>0</v>
      </c>
      <c r="AC114" s="369" t="str">
        <f t="shared" si="68"/>
        <v>0</v>
      </c>
      <c r="AD114" s="369" t="str">
        <f t="shared" si="68"/>
        <v>0</v>
      </c>
      <c r="AE114" s="369" t="str">
        <f t="shared" si="68"/>
        <v>0</v>
      </c>
      <c r="AF114" s="369" t="str">
        <f t="shared" si="68"/>
        <v>0</v>
      </c>
      <c r="AG114" s="369" t="str">
        <f t="shared" si="68"/>
        <v>0</v>
      </c>
      <c r="AH114" s="369" t="str">
        <f t="shared" si="68"/>
        <v>0</v>
      </c>
      <c r="AI114" s="369" t="str">
        <f t="shared" si="68"/>
        <v>0</v>
      </c>
      <c r="AJ114" s="369" t="str">
        <f t="shared" si="68"/>
        <v>0</v>
      </c>
      <c r="AK114" s="369" t="str">
        <f t="shared" si="68"/>
        <v>0</v>
      </c>
      <c r="AL114" s="369" t="str">
        <f t="shared" si="68"/>
        <v>0</v>
      </c>
      <c r="AM114" s="369" t="str">
        <f t="shared" si="68"/>
        <v>0</v>
      </c>
      <c r="AN114" s="369" t="str">
        <f t="shared" si="68"/>
        <v>0</v>
      </c>
      <c r="AO114" s="369" t="str">
        <f t="shared" si="68"/>
        <v>0</v>
      </c>
      <c r="AP114" s="369" t="str">
        <f t="shared" si="68"/>
        <v>0</v>
      </c>
      <c r="AQ114" s="369" t="str">
        <f t="shared" si="68"/>
        <v>0</v>
      </c>
      <c r="AR114" s="369" t="str">
        <f t="shared" si="68"/>
        <v>0</v>
      </c>
      <c r="AS114" s="369" t="str">
        <f t="shared" si="68"/>
        <v>0</v>
      </c>
      <c r="AT114" s="369" t="str">
        <f t="shared" si="68"/>
        <v>0</v>
      </c>
      <c r="AU114" s="369" t="str">
        <f t="shared" si="68"/>
        <v>0</v>
      </c>
      <c r="AV114" s="369" t="str">
        <f t="shared" si="68"/>
        <v>0</v>
      </c>
      <c r="AW114" s="369" t="str">
        <f t="shared" si="68"/>
        <v>0</v>
      </c>
      <c r="AX114" s="369" t="str">
        <f t="shared" si="68"/>
        <v>0</v>
      </c>
      <c r="AY114" s="369" t="str">
        <f t="shared" si="68"/>
        <v>0</v>
      </c>
      <c r="AZ114" s="314"/>
    </row>
    <row r="115" spans="1:62" s="315" customFormat="1" ht="16.5" customHeight="1" thickBot="1" x14ac:dyDescent="0.45">
      <c r="A115" s="555"/>
      <c r="B115" s="558" t="s">
        <v>408</v>
      </c>
      <c r="C115" s="559"/>
      <c r="D115" s="370" t="e">
        <f t="shared" ref="D115:AY115" si="69">IF(D$112="△","0",(2*D113/$C$111/$X$118)^2*0.5)</f>
        <v>#DIV/0!</v>
      </c>
      <c r="E115" s="371" t="e">
        <f t="shared" si="69"/>
        <v>#DIV/0!</v>
      </c>
      <c r="F115" s="371" t="e">
        <f t="shared" si="69"/>
        <v>#DIV/0!</v>
      </c>
      <c r="G115" s="371" t="e">
        <f t="shared" si="69"/>
        <v>#DIV/0!</v>
      </c>
      <c r="H115" s="371" t="e">
        <f t="shared" si="69"/>
        <v>#DIV/0!</v>
      </c>
      <c r="I115" s="371" t="e">
        <f t="shared" si="69"/>
        <v>#DIV/0!</v>
      </c>
      <c r="J115" s="371" t="e">
        <f t="shared" si="69"/>
        <v>#DIV/0!</v>
      </c>
      <c r="K115" s="371" t="e">
        <f t="shared" si="69"/>
        <v>#DIV/0!</v>
      </c>
      <c r="L115" s="371" t="e">
        <f t="shared" si="69"/>
        <v>#DIV/0!</v>
      </c>
      <c r="M115" s="371" t="e">
        <f t="shared" si="69"/>
        <v>#DIV/0!</v>
      </c>
      <c r="N115" s="371" t="e">
        <f t="shared" si="69"/>
        <v>#DIV/0!</v>
      </c>
      <c r="O115" s="371" t="e">
        <f t="shared" si="69"/>
        <v>#DIV/0!</v>
      </c>
      <c r="P115" s="371" t="e">
        <f t="shared" si="69"/>
        <v>#DIV/0!</v>
      </c>
      <c r="Q115" s="371" t="e">
        <f t="shared" si="69"/>
        <v>#DIV/0!</v>
      </c>
      <c r="R115" s="371" t="e">
        <f t="shared" si="69"/>
        <v>#DIV/0!</v>
      </c>
      <c r="S115" s="371" t="e">
        <f t="shared" si="69"/>
        <v>#DIV/0!</v>
      </c>
      <c r="T115" s="371" t="e">
        <f t="shared" si="69"/>
        <v>#DIV/0!</v>
      </c>
      <c r="U115" s="371" t="e">
        <f t="shared" si="69"/>
        <v>#DIV/0!</v>
      </c>
      <c r="V115" s="371" t="e">
        <f t="shared" si="69"/>
        <v>#DIV/0!</v>
      </c>
      <c r="W115" s="371" t="e">
        <f t="shared" si="69"/>
        <v>#DIV/0!</v>
      </c>
      <c r="X115" s="371" t="e">
        <f t="shared" si="69"/>
        <v>#DIV/0!</v>
      </c>
      <c r="Y115" s="371" t="e">
        <f t="shared" si="69"/>
        <v>#DIV/0!</v>
      </c>
      <c r="Z115" s="371" t="e">
        <f t="shared" si="69"/>
        <v>#DIV/0!</v>
      </c>
      <c r="AA115" s="371" t="e">
        <f t="shared" si="69"/>
        <v>#DIV/0!</v>
      </c>
      <c r="AB115" s="371" t="e">
        <f t="shared" si="69"/>
        <v>#DIV/0!</v>
      </c>
      <c r="AC115" s="371" t="e">
        <f t="shared" si="69"/>
        <v>#DIV/0!</v>
      </c>
      <c r="AD115" s="371" t="e">
        <f t="shared" si="69"/>
        <v>#DIV/0!</v>
      </c>
      <c r="AE115" s="371" t="e">
        <f t="shared" si="69"/>
        <v>#DIV/0!</v>
      </c>
      <c r="AF115" s="371" t="e">
        <f t="shared" si="69"/>
        <v>#DIV/0!</v>
      </c>
      <c r="AG115" s="371" t="e">
        <f t="shared" si="69"/>
        <v>#DIV/0!</v>
      </c>
      <c r="AH115" s="371" t="e">
        <f t="shared" si="69"/>
        <v>#DIV/0!</v>
      </c>
      <c r="AI115" s="371" t="e">
        <f t="shared" si="69"/>
        <v>#DIV/0!</v>
      </c>
      <c r="AJ115" s="371" t="e">
        <f t="shared" si="69"/>
        <v>#DIV/0!</v>
      </c>
      <c r="AK115" s="371" t="e">
        <f t="shared" si="69"/>
        <v>#DIV/0!</v>
      </c>
      <c r="AL115" s="371" t="e">
        <f t="shared" si="69"/>
        <v>#DIV/0!</v>
      </c>
      <c r="AM115" s="371" t="e">
        <f t="shared" si="69"/>
        <v>#DIV/0!</v>
      </c>
      <c r="AN115" s="371" t="e">
        <f t="shared" si="69"/>
        <v>#DIV/0!</v>
      </c>
      <c r="AO115" s="371" t="e">
        <f t="shared" si="69"/>
        <v>#DIV/0!</v>
      </c>
      <c r="AP115" s="371" t="e">
        <f t="shared" si="69"/>
        <v>#DIV/0!</v>
      </c>
      <c r="AQ115" s="371" t="e">
        <f t="shared" si="69"/>
        <v>#DIV/0!</v>
      </c>
      <c r="AR115" s="371" t="e">
        <f t="shared" si="69"/>
        <v>#DIV/0!</v>
      </c>
      <c r="AS115" s="371" t="e">
        <f t="shared" si="69"/>
        <v>#DIV/0!</v>
      </c>
      <c r="AT115" s="371" t="e">
        <f t="shared" si="69"/>
        <v>#DIV/0!</v>
      </c>
      <c r="AU115" s="371" t="e">
        <f t="shared" si="69"/>
        <v>#DIV/0!</v>
      </c>
      <c r="AV115" s="371" t="e">
        <f t="shared" si="69"/>
        <v>#DIV/0!</v>
      </c>
      <c r="AW115" s="371" t="e">
        <f t="shared" si="69"/>
        <v>#DIV/0!</v>
      </c>
      <c r="AX115" s="371" t="e">
        <f t="shared" si="69"/>
        <v>#DIV/0!</v>
      </c>
      <c r="AY115" s="372" t="e">
        <f t="shared" si="69"/>
        <v>#DIV/0!</v>
      </c>
    </row>
    <row r="116" spans="1:62" ht="19.5" thickBot="1" x14ac:dyDescent="0.45"/>
    <row r="117" spans="1:62" s="319" customFormat="1" x14ac:dyDescent="0.4">
      <c r="B117" s="320" t="s">
        <v>30</v>
      </c>
      <c r="C117" s="321"/>
      <c r="D117" s="308" t="s">
        <v>92</v>
      </c>
      <c r="E117" s="308" t="s">
        <v>76</v>
      </c>
      <c r="F117" s="308" t="s">
        <v>77</v>
      </c>
      <c r="G117" s="308" t="s">
        <v>78</v>
      </c>
      <c r="H117" s="308" t="s">
        <v>94</v>
      </c>
      <c r="I117" s="308" t="s">
        <v>95</v>
      </c>
      <c r="J117" s="308" t="s">
        <v>96</v>
      </c>
      <c r="K117" s="308" t="s">
        <v>97</v>
      </c>
      <c r="L117" s="308" t="s">
        <v>98</v>
      </c>
      <c r="M117" s="308" t="s">
        <v>99</v>
      </c>
      <c r="N117" s="308" t="s">
        <v>100</v>
      </c>
      <c r="O117" s="308" t="s">
        <v>101</v>
      </c>
      <c r="P117" s="308" t="s">
        <v>102</v>
      </c>
      <c r="Q117" s="308" t="s">
        <v>103</v>
      </c>
      <c r="R117" s="308" t="s">
        <v>104</v>
      </c>
      <c r="S117" s="308" t="s">
        <v>105</v>
      </c>
      <c r="T117" s="308" t="s">
        <v>106</v>
      </c>
      <c r="U117" s="308" t="s">
        <v>107</v>
      </c>
      <c r="V117" s="308" t="s">
        <v>108</v>
      </c>
      <c r="W117" s="321" t="s">
        <v>109</v>
      </c>
      <c r="X117" s="360" t="s">
        <v>487</v>
      </c>
    </row>
    <row r="118" spans="1:62" x14ac:dyDescent="0.4">
      <c r="B118" s="322" t="s">
        <v>446</v>
      </c>
      <c r="C118" s="385" t="s">
        <v>536</v>
      </c>
      <c r="D118" s="313">
        <f>'2-1　性能情報入力シート'!D14</f>
        <v>0</v>
      </c>
      <c r="E118" s="313">
        <f>'2-1　性能情報入力シート'!E14</f>
        <v>0</v>
      </c>
      <c r="F118" s="313">
        <f>'2-1　性能情報入力シート'!F14</f>
        <v>0</v>
      </c>
      <c r="G118" s="313">
        <f>'2-1　性能情報入力シート'!G14</f>
        <v>0</v>
      </c>
      <c r="H118" s="313">
        <f>'2-1　性能情報入力シート'!H14</f>
        <v>0</v>
      </c>
      <c r="I118" s="313">
        <f>'2-1　性能情報入力シート'!I14</f>
        <v>0</v>
      </c>
      <c r="J118" s="313">
        <f>'2-1　性能情報入力シート'!J14</f>
        <v>0</v>
      </c>
      <c r="K118" s="313">
        <f>'2-1　性能情報入力シート'!K14</f>
        <v>0</v>
      </c>
      <c r="L118" s="313">
        <f>'2-1　性能情報入力シート'!L14</f>
        <v>0</v>
      </c>
      <c r="M118" s="313">
        <f>'2-1　性能情報入力シート'!M14</f>
        <v>0</v>
      </c>
      <c r="N118" s="313">
        <f>'2-1　性能情報入力シート'!N14</f>
        <v>0</v>
      </c>
      <c r="O118" s="313">
        <f>'2-1　性能情報入力シート'!O14</f>
        <v>0</v>
      </c>
      <c r="P118" s="313">
        <f>'2-1　性能情報入力シート'!P14</f>
        <v>0</v>
      </c>
      <c r="Q118" s="313">
        <f>'2-1　性能情報入力シート'!Q14</f>
        <v>0</v>
      </c>
      <c r="R118" s="313">
        <f>'2-1　性能情報入力シート'!R14</f>
        <v>0</v>
      </c>
      <c r="S118" s="313">
        <f>'2-1　性能情報入力シート'!S14</f>
        <v>0</v>
      </c>
      <c r="T118" s="313">
        <f>'2-1　性能情報入力シート'!T14</f>
        <v>0</v>
      </c>
      <c r="U118" s="313">
        <f>'2-1　性能情報入力シート'!U14</f>
        <v>0</v>
      </c>
      <c r="V118" s="313">
        <f>'2-1　性能情報入力シート'!V14</f>
        <v>0</v>
      </c>
      <c r="W118" s="323">
        <f>'2-1　性能情報入力シート'!W14</f>
        <v>0</v>
      </c>
      <c r="X118" s="361">
        <f>SUM(D118:W118)</f>
        <v>0</v>
      </c>
      <c r="Y118" s="24" t="s">
        <v>559</v>
      </c>
    </row>
    <row r="119" spans="1:62" x14ac:dyDescent="0.4">
      <c r="B119" s="322" t="s">
        <v>351</v>
      </c>
      <c r="C119" s="385" t="s">
        <v>65</v>
      </c>
      <c r="D119" s="313">
        <f>'2-1　性能情報入力シート'!D15</f>
        <v>0</v>
      </c>
      <c r="E119" s="313">
        <f>'2-1　性能情報入力シート'!E15</f>
        <v>0</v>
      </c>
      <c r="F119" s="313">
        <f>'2-1　性能情報入力シート'!F15</f>
        <v>0</v>
      </c>
      <c r="G119" s="313">
        <f>'2-1　性能情報入力シート'!G15</f>
        <v>0</v>
      </c>
      <c r="H119" s="313">
        <f>'2-1　性能情報入力シート'!H15</f>
        <v>0</v>
      </c>
      <c r="I119" s="313">
        <f>'2-1　性能情報入力シート'!I15</f>
        <v>0</v>
      </c>
      <c r="J119" s="313">
        <f>'2-1　性能情報入力シート'!J15</f>
        <v>0</v>
      </c>
      <c r="K119" s="313">
        <f>'2-1　性能情報入力シート'!K15</f>
        <v>0</v>
      </c>
      <c r="L119" s="313">
        <f>'2-1　性能情報入力シート'!L15</f>
        <v>0</v>
      </c>
      <c r="M119" s="313">
        <f>'2-1　性能情報入力シート'!M15</f>
        <v>0</v>
      </c>
      <c r="N119" s="313">
        <f>'2-1　性能情報入力シート'!N15</f>
        <v>0</v>
      </c>
      <c r="O119" s="313">
        <f>'2-1　性能情報入力シート'!O15</f>
        <v>0</v>
      </c>
      <c r="P119" s="313">
        <f>'2-1　性能情報入力シート'!P15</f>
        <v>0</v>
      </c>
      <c r="Q119" s="313">
        <f>'2-1　性能情報入力シート'!Q15</f>
        <v>0</v>
      </c>
      <c r="R119" s="313">
        <f>'2-1　性能情報入力シート'!R15</f>
        <v>0</v>
      </c>
      <c r="S119" s="313">
        <f>'2-1　性能情報入力シート'!S15</f>
        <v>0</v>
      </c>
      <c r="T119" s="313">
        <f>'2-1　性能情報入力シート'!T15</f>
        <v>0</v>
      </c>
      <c r="U119" s="313">
        <f>'2-1　性能情報入力シート'!U15</f>
        <v>0</v>
      </c>
      <c r="V119" s="313">
        <f>'2-1　性能情報入力シート'!V15</f>
        <v>0</v>
      </c>
      <c r="W119" s="323">
        <f>'2-1　性能情報入力シート'!W15</f>
        <v>0</v>
      </c>
      <c r="X119" s="361">
        <f t="shared" ref="X119:X120" si="70">SUM(D119:W119)</f>
        <v>0</v>
      </c>
      <c r="Y119" s="24" t="s">
        <v>560</v>
      </c>
    </row>
    <row r="120" spans="1:62" ht="19.5" thickBot="1" x14ac:dyDescent="0.45">
      <c r="B120" s="324" t="s">
        <v>352</v>
      </c>
      <c r="C120" s="386" t="s">
        <v>66</v>
      </c>
      <c r="D120" s="325">
        <f>'2-1　性能情報入力シート'!D16</f>
        <v>0</v>
      </c>
      <c r="E120" s="325">
        <f>'2-1　性能情報入力シート'!E16</f>
        <v>0</v>
      </c>
      <c r="F120" s="325">
        <f>'2-1　性能情報入力シート'!F16</f>
        <v>0</v>
      </c>
      <c r="G120" s="325">
        <f>'2-1　性能情報入力シート'!G16</f>
        <v>0</v>
      </c>
      <c r="H120" s="325">
        <f>'2-1　性能情報入力シート'!H16</f>
        <v>0</v>
      </c>
      <c r="I120" s="325">
        <f>'2-1　性能情報入力シート'!I16</f>
        <v>0</v>
      </c>
      <c r="J120" s="325">
        <f>'2-1　性能情報入力シート'!J16</f>
        <v>0</v>
      </c>
      <c r="K120" s="325">
        <f>'2-1　性能情報入力シート'!K16</f>
        <v>0</v>
      </c>
      <c r="L120" s="325">
        <f>'2-1　性能情報入力シート'!L16</f>
        <v>0</v>
      </c>
      <c r="M120" s="325">
        <f>'2-1　性能情報入力シート'!M16</f>
        <v>0</v>
      </c>
      <c r="N120" s="325">
        <f>'2-1　性能情報入力シート'!N16</f>
        <v>0</v>
      </c>
      <c r="O120" s="325">
        <f>'2-1　性能情報入力シート'!O16</f>
        <v>0</v>
      </c>
      <c r="P120" s="325">
        <f>'2-1　性能情報入力シート'!P16</f>
        <v>0</v>
      </c>
      <c r="Q120" s="325">
        <f>'2-1　性能情報入力シート'!Q16</f>
        <v>0</v>
      </c>
      <c r="R120" s="325">
        <f>'2-1　性能情報入力シート'!R16</f>
        <v>0</v>
      </c>
      <c r="S120" s="325">
        <f>'2-1　性能情報入力シート'!S16</f>
        <v>0</v>
      </c>
      <c r="T120" s="325">
        <f>'2-1　性能情報入力シート'!T16</f>
        <v>0</v>
      </c>
      <c r="U120" s="325">
        <f>'2-1　性能情報入力シート'!U16</f>
        <v>0</v>
      </c>
      <c r="V120" s="325">
        <f>'2-1　性能情報入力シート'!V16</f>
        <v>0</v>
      </c>
      <c r="W120" s="326">
        <f>'2-1　性能情報入力シート'!W16</f>
        <v>0</v>
      </c>
      <c r="X120" s="297">
        <f t="shared" si="70"/>
        <v>0</v>
      </c>
      <c r="Y120" s="24" t="s">
        <v>560</v>
      </c>
    </row>
    <row r="121" spans="1:62" ht="19.5" thickBot="1" x14ac:dyDescent="0.45">
      <c r="B121" s="315"/>
      <c r="C121" s="315"/>
      <c r="D121" s="315"/>
      <c r="E121" s="315"/>
      <c r="F121" s="315"/>
      <c r="G121" s="315"/>
      <c r="H121" s="315"/>
      <c r="I121" s="315"/>
      <c r="J121" s="315"/>
      <c r="K121" s="315"/>
      <c r="L121" s="315"/>
      <c r="M121" s="315"/>
      <c r="N121" s="315"/>
      <c r="O121" s="315"/>
      <c r="P121" s="315"/>
      <c r="Q121" s="315"/>
      <c r="R121" s="315"/>
      <c r="S121" s="315"/>
      <c r="T121" s="315"/>
      <c r="U121" s="315"/>
      <c r="V121" s="315"/>
      <c r="W121" s="315"/>
      <c r="X121" s="315"/>
      <c r="Y121" s="315"/>
      <c r="Z121" s="315"/>
      <c r="AA121" s="315"/>
      <c r="AB121" s="315"/>
      <c r="AC121" s="315"/>
      <c r="AD121" s="315"/>
      <c r="AE121" s="315"/>
      <c r="AF121" s="315"/>
      <c r="AG121" s="315"/>
      <c r="AH121" s="315"/>
      <c r="AI121" s="315"/>
      <c r="AJ121" s="315"/>
      <c r="AK121" s="315"/>
      <c r="AL121" s="315"/>
      <c r="AM121" s="315"/>
      <c r="AN121" s="315"/>
      <c r="AO121" s="315"/>
      <c r="AP121" s="315"/>
      <c r="AQ121" s="315"/>
      <c r="AR121" s="315"/>
      <c r="AS121" s="315"/>
      <c r="AT121" s="315"/>
      <c r="AU121" s="315"/>
      <c r="AV121" s="315"/>
      <c r="AW121" s="315"/>
      <c r="AX121" s="315"/>
      <c r="AY121" s="315"/>
      <c r="AZ121" s="315"/>
      <c r="BA121" s="315"/>
      <c r="BB121" s="315"/>
      <c r="BC121" s="315"/>
      <c r="BD121" s="315"/>
      <c r="BE121" s="315"/>
      <c r="BF121" s="315"/>
      <c r="BG121" s="315"/>
      <c r="BH121" s="315"/>
      <c r="BI121" s="315"/>
      <c r="BJ121" s="315"/>
    </row>
    <row r="122" spans="1:62" s="319" customFormat="1" x14ac:dyDescent="0.4">
      <c r="B122" s="306"/>
      <c r="C122" s="307" t="s">
        <v>93</v>
      </c>
      <c r="D122" s="308" t="s">
        <v>93</v>
      </c>
      <c r="E122" s="327" t="s">
        <v>93</v>
      </c>
      <c r="F122" s="307" t="s">
        <v>300</v>
      </c>
      <c r="G122" s="308" t="s">
        <v>300</v>
      </c>
      <c r="H122" s="327" t="s">
        <v>300</v>
      </c>
      <c r="I122" s="307" t="s">
        <v>301</v>
      </c>
      <c r="J122" s="308" t="s">
        <v>301</v>
      </c>
      <c r="K122" s="327" t="s">
        <v>301</v>
      </c>
      <c r="L122" s="307" t="s">
        <v>302</v>
      </c>
      <c r="M122" s="308" t="s">
        <v>302</v>
      </c>
      <c r="N122" s="327" t="s">
        <v>302</v>
      </c>
      <c r="O122" s="307" t="s">
        <v>303</v>
      </c>
      <c r="P122" s="308" t="s">
        <v>303</v>
      </c>
      <c r="Q122" s="327" t="s">
        <v>303</v>
      </c>
      <c r="R122" s="307" t="s">
        <v>304</v>
      </c>
      <c r="S122" s="308" t="s">
        <v>304</v>
      </c>
      <c r="T122" s="327" t="s">
        <v>304</v>
      </c>
      <c r="U122" s="307" t="s">
        <v>305</v>
      </c>
      <c r="V122" s="308" t="s">
        <v>305</v>
      </c>
      <c r="W122" s="327" t="s">
        <v>305</v>
      </c>
      <c r="X122" s="307" t="s">
        <v>306</v>
      </c>
      <c r="Y122" s="308" t="s">
        <v>306</v>
      </c>
      <c r="Z122" s="327" t="s">
        <v>306</v>
      </c>
      <c r="AA122" s="307" t="s">
        <v>307</v>
      </c>
      <c r="AB122" s="308" t="s">
        <v>307</v>
      </c>
      <c r="AC122" s="327" t="s">
        <v>307</v>
      </c>
      <c r="AD122" s="307" t="s">
        <v>308</v>
      </c>
      <c r="AE122" s="308" t="s">
        <v>308</v>
      </c>
      <c r="AF122" s="327" t="s">
        <v>308</v>
      </c>
      <c r="AG122" s="307" t="s">
        <v>309</v>
      </c>
      <c r="AH122" s="308" t="s">
        <v>309</v>
      </c>
      <c r="AI122" s="327" t="s">
        <v>309</v>
      </c>
      <c r="AJ122" s="307" t="s">
        <v>310</v>
      </c>
      <c r="AK122" s="308" t="s">
        <v>310</v>
      </c>
      <c r="AL122" s="327" t="s">
        <v>310</v>
      </c>
      <c r="AM122" s="307" t="s">
        <v>311</v>
      </c>
      <c r="AN122" s="308" t="s">
        <v>311</v>
      </c>
      <c r="AO122" s="327" t="s">
        <v>311</v>
      </c>
      <c r="AP122" s="307" t="s">
        <v>312</v>
      </c>
      <c r="AQ122" s="308" t="s">
        <v>312</v>
      </c>
      <c r="AR122" s="327" t="s">
        <v>312</v>
      </c>
      <c r="AS122" s="307" t="s">
        <v>313</v>
      </c>
      <c r="AT122" s="308" t="s">
        <v>313</v>
      </c>
      <c r="AU122" s="327" t="s">
        <v>313</v>
      </c>
      <c r="AV122" s="307" t="s">
        <v>314</v>
      </c>
      <c r="AW122" s="308" t="s">
        <v>314</v>
      </c>
      <c r="AX122" s="327" t="s">
        <v>314</v>
      </c>
      <c r="AY122" s="307" t="s">
        <v>315</v>
      </c>
      <c r="AZ122" s="308" t="s">
        <v>315</v>
      </c>
      <c r="BA122" s="327" t="s">
        <v>315</v>
      </c>
      <c r="BB122" s="307" t="s">
        <v>316</v>
      </c>
      <c r="BC122" s="308" t="s">
        <v>316</v>
      </c>
      <c r="BD122" s="327" t="s">
        <v>316</v>
      </c>
      <c r="BE122" s="307" t="s">
        <v>317</v>
      </c>
      <c r="BF122" s="308" t="s">
        <v>317</v>
      </c>
      <c r="BG122" s="327" t="s">
        <v>317</v>
      </c>
      <c r="BH122" s="307" t="s">
        <v>318</v>
      </c>
      <c r="BI122" s="308" t="s">
        <v>318</v>
      </c>
      <c r="BJ122" s="327" t="s">
        <v>318</v>
      </c>
    </row>
    <row r="123" spans="1:62" s="319" customFormat="1" x14ac:dyDescent="0.4">
      <c r="B123" s="328"/>
      <c r="C123" s="329" t="s">
        <v>320</v>
      </c>
      <c r="D123" s="330" t="s">
        <v>321</v>
      </c>
      <c r="E123" s="331" t="s">
        <v>128</v>
      </c>
      <c r="F123" s="329" t="s">
        <v>353</v>
      </c>
      <c r="G123" s="330" t="s">
        <v>354</v>
      </c>
      <c r="H123" s="331" t="s">
        <v>355</v>
      </c>
      <c r="I123" s="329" t="s">
        <v>353</v>
      </c>
      <c r="J123" s="330" t="s">
        <v>354</v>
      </c>
      <c r="K123" s="331" t="s">
        <v>355</v>
      </c>
      <c r="L123" s="329" t="s">
        <v>353</v>
      </c>
      <c r="M123" s="330" t="s">
        <v>354</v>
      </c>
      <c r="N123" s="331" t="s">
        <v>355</v>
      </c>
      <c r="O123" s="329" t="s">
        <v>353</v>
      </c>
      <c r="P123" s="330" t="s">
        <v>354</v>
      </c>
      <c r="Q123" s="331" t="s">
        <v>355</v>
      </c>
      <c r="R123" s="329" t="s">
        <v>353</v>
      </c>
      <c r="S123" s="330" t="s">
        <v>354</v>
      </c>
      <c r="T123" s="331" t="s">
        <v>355</v>
      </c>
      <c r="U123" s="329" t="s">
        <v>353</v>
      </c>
      <c r="V123" s="330" t="s">
        <v>354</v>
      </c>
      <c r="W123" s="331" t="s">
        <v>355</v>
      </c>
      <c r="X123" s="329" t="s">
        <v>353</v>
      </c>
      <c r="Y123" s="330" t="s">
        <v>354</v>
      </c>
      <c r="Z123" s="331" t="s">
        <v>355</v>
      </c>
      <c r="AA123" s="329" t="s">
        <v>353</v>
      </c>
      <c r="AB123" s="330" t="s">
        <v>354</v>
      </c>
      <c r="AC123" s="331" t="s">
        <v>355</v>
      </c>
      <c r="AD123" s="329" t="s">
        <v>353</v>
      </c>
      <c r="AE123" s="330" t="s">
        <v>354</v>
      </c>
      <c r="AF123" s="331" t="s">
        <v>355</v>
      </c>
      <c r="AG123" s="329" t="s">
        <v>353</v>
      </c>
      <c r="AH123" s="330" t="s">
        <v>354</v>
      </c>
      <c r="AI123" s="331" t="s">
        <v>355</v>
      </c>
      <c r="AJ123" s="329" t="s">
        <v>353</v>
      </c>
      <c r="AK123" s="330" t="s">
        <v>354</v>
      </c>
      <c r="AL123" s="331" t="s">
        <v>355</v>
      </c>
      <c r="AM123" s="329" t="s">
        <v>353</v>
      </c>
      <c r="AN123" s="330" t="s">
        <v>354</v>
      </c>
      <c r="AO123" s="331" t="s">
        <v>355</v>
      </c>
      <c r="AP123" s="329" t="s">
        <v>353</v>
      </c>
      <c r="AQ123" s="330" t="s">
        <v>354</v>
      </c>
      <c r="AR123" s="331" t="s">
        <v>355</v>
      </c>
      <c r="AS123" s="329" t="s">
        <v>353</v>
      </c>
      <c r="AT123" s="330" t="s">
        <v>354</v>
      </c>
      <c r="AU123" s="331" t="s">
        <v>355</v>
      </c>
      <c r="AV123" s="329" t="s">
        <v>353</v>
      </c>
      <c r="AW123" s="330" t="s">
        <v>354</v>
      </c>
      <c r="AX123" s="331" t="s">
        <v>355</v>
      </c>
      <c r="AY123" s="329" t="s">
        <v>353</v>
      </c>
      <c r="AZ123" s="330" t="s">
        <v>354</v>
      </c>
      <c r="BA123" s="331" t="s">
        <v>355</v>
      </c>
      <c r="BB123" s="329" t="s">
        <v>353</v>
      </c>
      <c r="BC123" s="330" t="s">
        <v>354</v>
      </c>
      <c r="BD123" s="331" t="s">
        <v>355</v>
      </c>
      <c r="BE123" s="329" t="s">
        <v>353</v>
      </c>
      <c r="BF123" s="330" t="s">
        <v>354</v>
      </c>
      <c r="BG123" s="331" t="s">
        <v>355</v>
      </c>
      <c r="BH123" s="329" t="s">
        <v>353</v>
      </c>
      <c r="BI123" s="330" t="s">
        <v>354</v>
      </c>
      <c r="BJ123" s="331" t="s">
        <v>355</v>
      </c>
    </row>
    <row r="124" spans="1:62" x14ac:dyDescent="0.4">
      <c r="B124" s="332">
        <v>4</v>
      </c>
      <c r="C124" s="333">
        <f>$D$119/1000*($L$7^2*$J$7+$L$8^2*$J$8)</f>
        <v>0</v>
      </c>
      <c r="D124" s="334">
        <f>$D$120/1000*24*($F$7+$F$8)</f>
        <v>0</v>
      </c>
      <c r="E124" s="335">
        <f>$C$124+$D$124</f>
        <v>0</v>
      </c>
      <c r="F124" s="333">
        <f>$E$119/1000*($L$7^2*$J$7+$L$8^2*$J$8)</f>
        <v>0</v>
      </c>
      <c r="G124" s="334">
        <f>$E$120/1000*24*($F$7+$F$8)</f>
        <v>0</v>
      </c>
      <c r="H124" s="335">
        <f>F$124+G$124</f>
        <v>0</v>
      </c>
      <c r="I124" s="333">
        <f>$F$119/1000*($L$7^2*$J$7+$L$8^2*$J$8)</f>
        <v>0</v>
      </c>
      <c r="J124" s="334">
        <f>$F$120/1000*24*($F$7+$F$8)</f>
        <v>0</v>
      </c>
      <c r="K124" s="335">
        <f>I$124+J$124</f>
        <v>0</v>
      </c>
      <c r="L124" s="333">
        <f>$G$119/1000*($L$7^2*$J$7+$L$8^2*$J$8)</f>
        <v>0</v>
      </c>
      <c r="M124" s="334">
        <f>$G$120/1000*24*($F$7+$F$8)</f>
        <v>0</v>
      </c>
      <c r="N124" s="335">
        <f>L$124+M$124</f>
        <v>0</v>
      </c>
      <c r="O124" s="333">
        <f>$H$119/1000*($L$7^2*$J$7+$L$8^2*$J$8)</f>
        <v>0</v>
      </c>
      <c r="P124" s="334">
        <f>$H$120/1000*24*($F$7+$F$8)</f>
        <v>0</v>
      </c>
      <c r="Q124" s="335">
        <f>O$124+P$124</f>
        <v>0</v>
      </c>
      <c r="R124" s="333">
        <f>$I$119/1000*($L$7^2*$J$7+$L$8^2*$J$8)</f>
        <v>0</v>
      </c>
      <c r="S124" s="334">
        <f>$I$120/1000*24*($F$7+$F$8)</f>
        <v>0</v>
      </c>
      <c r="T124" s="335">
        <f>R$124+S$124</f>
        <v>0</v>
      </c>
      <c r="U124" s="333">
        <f>$J$119/1000*($L$7^2*$J$7+$L$8^2*$J$8)</f>
        <v>0</v>
      </c>
      <c r="V124" s="334">
        <f>$J$120/1000*24*($F$7+$F$8)</f>
        <v>0</v>
      </c>
      <c r="W124" s="335">
        <f>U$124+V$124</f>
        <v>0</v>
      </c>
      <c r="X124" s="333">
        <f>$K$119/1000*($L$7^2*$J$7+$L$8^2*$J$8)</f>
        <v>0</v>
      </c>
      <c r="Y124" s="334">
        <f>$K$120/1000*24*($F$7+$F$8)</f>
        <v>0</v>
      </c>
      <c r="Z124" s="335">
        <f>X$124+Y$124</f>
        <v>0</v>
      </c>
      <c r="AA124" s="333">
        <f>$L$119/1000*($L$7^2*$J$7+$L$8^2*$J$8)</f>
        <v>0</v>
      </c>
      <c r="AB124" s="334">
        <f>$L$120/1000*24*($F$7+$F$8)</f>
        <v>0</v>
      </c>
      <c r="AC124" s="335">
        <f>AA$124+AB$124</f>
        <v>0</v>
      </c>
      <c r="AD124" s="333">
        <f>$M$119/1000*($L$7^2*$J$7+$L$8^2*$J$8)</f>
        <v>0</v>
      </c>
      <c r="AE124" s="334">
        <f>$M$120/1000*24*($F$7+$F$8)</f>
        <v>0</v>
      </c>
      <c r="AF124" s="335">
        <f>AD$124+AE$124</f>
        <v>0</v>
      </c>
      <c r="AG124" s="333">
        <f>$N$119/1000*($L$7^2*$J$7+$L$8^2*$J$8)</f>
        <v>0</v>
      </c>
      <c r="AH124" s="334">
        <f>$N$120/1000*24*($F$7+$F$8)</f>
        <v>0</v>
      </c>
      <c r="AI124" s="335">
        <f>AG$124+AH$124</f>
        <v>0</v>
      </c>
      <c r="AJ124" s="333">
        <f>$O$119/1000*($L$7^2*$J$7+$L$8^2*$J$8)</f>
        <v>0</v>
      </c>
      <c r="AK124" s="334">
        <f>$O$120/1000*24*($F$7+$F$8)</f>
        <v>0</v>
      </c>
      <c r="AL124" s="335">
        <f>AJ$124+AK$124</f>
        <v>0</v>
      </c>
      <c r="AM124" s="333">
        <f>$P$119/1000*($L$7^2*$J$7+$L$8^2*$J$8)</f>
        <v>0</v>
      </c>
      <c r="AN124" s="334">
        <f>$P$120/1000*24*($F$7+$F$8)</f>
        <v>0</v>
      </c>
      <c r="AO124" s="335">
        <f>AM$124+AN$124</f>
        <v>0</v>
      </c>
      <c r="AP124" s="333">
        <f>$Q$119/1000*($L$7^2*$J$7+$L$8^2*$J$8)</f>
        <v>0</v>
      </c>
      <c r="AQ124" s="334">
        <f>$Q$120/1000*24*($F$7+$F$8)</f>
        <v>0</v>
      </c>
      <c r="AR124" s="335">
        <f>AP$124+AQ$124</f>
        <v>0</v>
      </c>
      <c r="AS124" s="333">
        <f>$R$119/1000*($L$7^2*$J$7+$L$8^2*$J$8)</f>
        <v>0</v>
      </c>
      <c r="AT124" s="334">
        <f>$R$120/1000*24*($F$7+$F$8)</f>
        <v>0</v>
      </c>
      <c r="AU124" s="335">
        <f>AS$124+AT$124</f>
        <v>0</v>
      </c>
      <c r="AV124" s="333">
        <f>$S$119/1000*($L$7^2*$J$7+$L$8^2*$J$8)</f>
        <v>0</v>
      </c>
      <c r="AW124" s="334">
        <f>$S$120/1000*24*($F$7+$F$8)</f>
        <v>0</v>
      </c>
      <c r="AX124" s="335">
        <f>AV$124+AW$124</f>
        <v>0</v>
      </c>
      <c r="AY124" s="333">
        <f>$T$119/1000*($L$7^2*$J$7+$L$8^2*$J$8)</f>
        <v>0</v>
      </c>
      <c r="AZ124" s="334">
        <f>$T$120/1000*24*($F$7+$F$8)</f>
        <v>0</v>
      </c>
      <c r="BA124" s="335">
        <f>AY$124+AZ$124</f>
        <v>0</v>
      </c>
      <c r="BB124" s="333">
        <f>$U$119/1000*($L$7^2*$J$7+$L$8^2*$J$8)</f>
        <v>0</v>
      </c>
      <c r="BC124" s="334">
        <f>$U$120/1000*24*($F$7+$F$8)</f>
        <v>0</v>
      </c>
      <c r="BD124" s="335">
        <f>BB$124+BC$124</f>
        <v>0</v>
      </c>
      <c r="BE124" s="333">
        <f>$V$119/1000*($L$7^2*$J$7+$L$8^2*$J$8)</f>
        <v>0</v>
      </c>
      <c r="BF124" s="334">
        <f>$V$120/1000*24*($F$7+$F$8)</f>
        <v>0</v>
      </c>
      <c r="BG124" s="335">
        <f>BE$124+BF$124</f>
        <v>0</v>
      </c>
      <c r="BH124" s="333">
        <f>$W$119/1000*($L$7^2*$J$7+$L$8^2*$J$8)</f>
        <v>0</v>
      </c>
      <c r="BI124" s="334">
        <f>$W$120/1000*24*($F$7+$F$8)</f>
        <v>0</v>
      </c>
      <c r="BJ124" s="335">
        <f>BH$124+BI$124</f>
        <v>0</v>
      </c>
    </row>
    <row r="125" spans="1:62" x14ac:dyDescent="0.4">
      <c r="B125" s="332">
        <v>5</v>
      </c>
      <c r="C125" s="333">
        <f>$D$119/1000*($L$9^2*$J$9+$L$10^2*$J$10)</f>
        <v>0</v>
      </c>
      <c r="D125" s="334">
        <f>$D$120/1000*24*($F$9+$F$10)</f>
        <v>0</v>
      </c>
      <c r="E125" s="335">
        <f>$C$125+$D$125</f>
        <v>0</v>
      </c>
      <c r="F125" s="333">
        <f>$E$119/1000*($L$9^2*$J$9+$L$10^2*$J$10)</f>
        <v>0</v>
      </c>
      <c r="G125" s="334">
        <f>$E$120/1000*24*($F$9+$F$10)</f>
        <v>0</v>
      </c>
      <c r="H125" s="335">
        <f>F$125+G$125</f>
        <v>0</v>
      </c>
      <c r="I125" s="333">
        <f>$F$119/1000*($L$9^2*$J$9+$L$10^2*$J$10)</f>
        <v>0</v>
      </c>
      <c r="J125" s="334">
        <f>$F$120/1000*24*($F$9+$F$10)</f>
        <v>0</v>
      </c>
      <c r="K125" s="335">
        <f>I$125+J$125</f>
        <v>0</v>
      </c>
      <c r="L125" s="333">
        <f>$G$119/1000*($L$9^2*$J$9+$L$10^2*$J$10)</f>
        <v>0</v>
      </c>
      <c r="M125" s="334">
        <f>$G$120/1000*24*($F$9+$F$10)</f>
        <v>0</v>
      </c>
      <c r="N125" s="335">
        <f>L$125+M$125</f>
        <v>0</v>
      </c>
      <c r="O125" s="333">
        <f>$H$119/1000*($L$9^2*$J$9+$L$10^2*$J$10)</f>
        <v>0</v>
      </c>
      <c r="P125" s="334">
        <f>$H$120/1000*24*($F$9+$F$10)</f>
        <v>0</v>
      </c>
      <c r="Q125" s="335">
        <f>O$125+P$125</f>
        <v>0</v>
      </c>
      <c r="R125" s="333">
        <f>$I$119/1000*($L$9^2*$J$9+$L$10^2*$J$10)</f>
        <v>0</v>
      </c>
      <c r="S125" s="334">
        <f>$I$120/1000*24*($F$9+$F$10)</f>
        <v>0</v>
      </c>
      <c r="T125" s="335">
        <f>R$125+S$125</f>
        <v>0</v>
      </c>
      <c r="U125" s="333">
        <f>$J$119/1000*($L$9^2*$J$9+$L$10^2*$J$10)</f>
        <v>0</v>
      </c>
      <c r="V125" s="334">
        <f>$J$120/1000*24*($F$9+$F$10)</f>
        <v>0</v>
      </c>
      <c r="W125" s="335">
        <f>U$125+V$125</f>
        <v>0</v>
      </c>
      <c r="X125" s="333">
        <f>$K$119/1000*($L$9^2*$J$9+$L$10^2*$J$10)</f>
        <v>0</v>
      </c>
      <c r="Y125" s="334">
        <f>$K$120/1000*24*($F$9+$F$10)</f>
        <v>0</v>
      </c>
      <c r="Z125" s="335">
        <f>X$125+Y$125</f>
        <v>0</v>
      </c>
      <c r="AA125" s="333">
        <f>$L$119/1000*($L$9^2*$J$9+$L$10^2*$J$10)</f>
        <v>0</v>
      </c>
      <c r="AB125" s="334">
        <f>$L$120/1000*24*($F$9+$F$10)</f>
        <v>0</v>
      </c>
      <c r="AC125" s="335">
        <f>AA$125+AB$125</f>
        <v>0</v>
      </c>
      <c r="AD125" s="333">
        <f>$M$119/1000*($L$9^2*$J$9+$L$10^2*$J$10)</f>
        <v>0</v>
      </c>
      <c r="AE125" s="334">
        <f>$M$120/1000*24*($F$9+$F$10)</f>
        <v>0</v>
      </c>
      <c r="AF125" s="335">
        <f>AD$125+AE$125</f>
        <v>0</v>
      </c>
      <c r="AG125" s="333">
        <f>$N$119/1000*($L$9^2*$J$9+$L$10^2*$J$10)</f>
        <v>0</v>
      </c>
      <c r="AH125" s="334">
        <f>$N$120/1000*24*($F$9+$F$10)</f>
        <v>0</v>
      </c>
      <c r="AI125" s="335">
        <f>AG$125+AH$125</f>
        <v>0</v>
      </c>
      <c r="AJ125" s="333">
        <f>$O$119/1000*($L$9^2*$J$9+$L$10^2*$J$10)</f>
        <v>0</v>
      </c>
      <c r="AK125" s="334">
        <f>$O$120/1000*24*($F$9+$F$10)</f>
        <v>0</v>
      </c>
      <c r="AL125" s="335">
        <f>AJ$125+AK$125</f>
        <v>0</v>
      </c>
      <c r="AM125" s="333">
        <f>$P$119/1000*($L$9^2*$J$9+$L$10^2*$J$10)</f>
        <v>0</v>
      </c>
      <c r="AN125" s="334">
        <f>$P$120/1000*24*($F$9+$F$10)</f>
        <v>0</v>
      </c>
      <c r="AO125" s="335">
        <f>AM$125+AN$125</f>
        <v>0</v>
      </c>
      <c r="AP125" s="333">
        <f>$Q$119/1000*($L$9^2*$J$9+$L$10^2*$J$10)</f>
        <v>0</v>
      </c>
      <c r="AQ125" s="334">
        <f>$Q$120/1000*24*($F$9+$F$10)</f>
        <v>0</v>
      </c>
      <c r="AR125" s="335">
        <f>AP$125+AQ$125</f>
        <v>0</v>
      </c>
      <c r="AS125" s="333">
        <f>$R$119/1000*($L$9^2*$J$9+$L$10^2*$J$10)</f>
        <v>0</v>
      </c>
      <c r="AT125" s="334">
        <f>$R$120/1000*24*($F$9+$F$10)</f>
        <v>0</v>
      </c>
      <c r="AU125" s="335">
        <f>AS$125+AT$125</f>
        <v>0</v>
      </c>
      <c r="AV125" s="333">
        <f>$S$119/1000*($L$9^2*$J$9+$L$10^2*$J$10)</f>
        <v>0</v>
      </c>
      <c r="AW125" s="334">
        <f>$S$120/1000*24*($F$9+$F$10)</f>
        <v>0</v>
      </c>
      <c r="AX125" s="335">
        <f>AV$125+AW$125</f>
        <v>0</v>
      </c>
      <c r="AY125" s="333">
        <f>$T$119/1000*($L$9^2*$J$9+$L$10^2*$J$10)</f>
        <v>0</v>
      </c>
      <c r="AZ125" s="334">
        <f>$T$120/1000*24*($F$9+$F$10)</f>
        <v>0</v>
      </c>
      <c r="BA125" s="335">
        <f>AY$125+AZ$125</f>
        <v>0</v>
      </c>
      <c r="BB125" s="333">
        <f>$U$119/1000*($L$9^2*$J$9+$L$10^2*$J$10)</f>
        <v>0</v>
      </c>
      <c r="BC125" s="334">
        <f>$U$120/1000*24*($F$9+$F$10)</f>
        <v>0</v>
      </c>
      <c r="BD125" s="335">
        <f>BB$125+BC$125</f>
        <v>0</v>
      </c>
      <c r="BE125" s="333">
        <f>$V$119/1000*($L$9^2*$J$9+$L$10^2*$J$10)</f>
        <v>0</v>
      </c>
      <c r="BF125" s="334">
        <f>$V$120/1000*24*($F$9+$F$10)</f>
        <v>0</v>
      </c>
      <c r="BG125" s="335">
        <f>BE$125+BF$125</f>
        <v>0</v>
      </c>
      <c r="BH125" s="333">
        <f>$W$119/1000*($L$9^2*$J$9+$L$10^2*$J$10)</f>
        <v>0</v>
      </c>
      <c r="BI125" s="334">
        <f>$W$120/1000*24*($F$9+$F$10)</f>
        <v>0</v>
      </c>
      <c r="BJ125" s="335">
        <f>BH$125+BI$125</f>
        <v>0</v>
      </c>
    </row>
    <row r="126" spans="1:62" x14ac:dyDescent="0.4">
      <c r="B126" s="332">
        <v>6</v>
      </c>
      <c r="C126" s="333">
        <f>$D$119/1000*($L$11^2*J$11+L12^2*J$12)</f>
        <v>0</v>
      </c>
      <c r="D126" s="334">
        <f>$D$120/1000*24*($F$11+$F$12)</f>
        <v>0</v>
      </c>
      <c r="E126" s="335">
        <f>$C$126+$D$126</f>
        <v>0</v>
      </c>
      <c r="F126" s="333">
        <f>$E$119/1000*($L$11^2*$J$17+$O$12^2*$J$18)</f>
        <v>0</v>
      </c>
      <c r="G126" s="334">
        <f>$E$120/1000*24*($F$11+$F$12)</f>
        <v>0</v>
      </c>
      <c r="H126" s="335">
        <f>F$126+G$126</f>
        <v>0</v>
      </c>
      <c r="I126" s="333">
        <f>$F$119/1000*($L$11^2*$J$17+$O$12^2*$J$18)</f>
        <v>0</v>
      </c>
      <c r="J126" s="334">
        <f>$F$120/1000*24*($F$11+$F$12)</f>
        <v>0</v>
      </c>
      <c r="K126" s="335">
        <f>I$126+J$126</f>
        <v>0</v>
      </c>
      <c r="L126" s="333">
        <f>$G$119/1000*($L$11^2*$J$17+$O$12^2*$J$18)</f>
        <v>0</v>
      </c>
      <c r="M126" s="334">
        <f>$G$120/1000*24*($F$11+$F$12)</f>
        <v>0</v>
      </c>
      <c r="N126" s="335">
        <f>L$126+M$126</f>
        <v>0</v>
      </c>
      <c r="O126" s="333">
        <f>$H$119/1000*($L$11^2*$J$17+$O$12^2*$J$18)</f>
        <v>0</v>
      </c>
      <c r="P126" s="334">
        <f>$H$120/1000*24*($F$11+$F$12)</f>
        <v>0</v>
      </c>
      <c r="Q126" s="335">
        <f>O$126+P$126</f>
        <v>0</v>
      </c>
      <c r="R126" s="333">
        <f>$I$119/1000*($L$11^2*$J$17+$O$12^2*$J$18)</f>
        <v>0</v>
      </c>
      <c r="S126" s="334">
        <f>$I$120/1000*24*($F$11+$F$12)</f>
        <v>0</v>
      </c>
      <c r="T126" s="335">
        <f>R$126+S$126</f>
        <v>0</v>
      </c>
      <c r="U126" s="333">
        <f>$J$119/1000*($L$11^2*$J$17+$O$12^2*$J$18)</f>
        <v>0</v>
      </c>
      <c r="V126" s="334">
        <f>$J$120/1000*24*($F$11+$F$12)</f>
        <v>0</v>
      </c>
      <c r="W126" s="335">
        <f>U$126+V$126</f>
        <v>0</v>
      </c>
      <c r="X126" s="333">
        <f>$K$119/1000*($L$11^2*$J$17+$O$12^2*$J$18)</f>
        <v>0</v>
      </c>
      <c r="Y126" s="334">
        <f>$K$120/1000*24*($F$11+$F$12)</f>
        <v>0</v>
      </c>
      <c r="Z126" s="335">
        <f>X$126+Y$126</f>
        <v>0</v>
      </c>
      <c r="AA126" s="333">
        <f>$L$119/1000*($L$11^2*$J$17+$O$12^2*$J$18)</f>
        <v>0</v>
      </c>
      <c r="AB126" s="334">
        <f>$L$120/1000*24*($F$11+$F$12)</f>
        <v>0</v>
      </c>
      <c r="AC126" s="335">
        <f>AA$126+AB$126</f>
        <v>0</v>
      </c>
      <c r="AD126" s="333">
        <f>$M$119/1000*($L$11^2*$J$17+$O$12^2*$J$18)</f>
        <v>0</v>
      </c>
      <c r="AE126" s="334">
        <f>$M$120/1000*24*($F$11+$F$12)</f>
        <v>0</v>
      </c>
      <c r="AF126" s="335">
        <f>AD$126+AE$126</f>
        <v>0</v>
      </c>
      <c r="AG126" s="333">
        <f>$N$119/1000*($L$11^2*$J$17+$O$12^2*$J$18)</f>
        <v>0</v>
      </c>
      <c r="AH126" s="334">
        <f>$N$120/1000*24*($F$11+$F$12)</f>
        <v>0</v>
      </c>
      <c r="AI126" s="335">
        <f>AG$126+AH$126</f>
        <v>0</v>
      </c>
      <c r="AJ126" s="333">
        <f>$O$119/1000*($L$11^2*$J$17+$O$12^2*$J$18)</f>
        <v>0</v>
      </c>
      <c r="AK126" s="334">
        <f>$O$120/1000*24*($F$11+$F$12)</f>
        <v>0</v>
      </c>
      <c r="AL126" s="335">
        <f>AJ$126+AK$126</f>
        <v>0</v>
      </c>
      <c r="AM126" s="333">
        <f>$P$119/1000*($L$11^2*$J$17+$O$12^2*$J$18)</f>
        <v>0</v>
      </c>
      <c r="AN126" s="334">
        <f>$P$120/1000*24*($F$11+$F$12)</f>
        <v>0</v>
      </c>
      <c r="AO126" s="335">
        <f>AM$126+AN$126</f>
        <v>0</v>
      </c>
      <c r="AP126" s="333">
        <f>$Q$119/1000*($L$11^2*$J$17+$O$12^2*$J$18)</f>
        <v>0</v>
      </c>
      <c r="AQ126" s="334">
        <f>$Q$120/1000*24*($F$11+$F$12)</f>
        <v>0</v>
      </c>
      <c r="AR126" s="335">
        <f>AP$126+AQ$126</f>
        <v>0</v>
      </c>
      <c r="AS126" s="333">
        <f>$R$119/1000*($L$11^2*$J$17+$O$12^2*$J$18)</f>
        <v>0</v>
      </c>
      <c r="AT126" s="334">
        <f>$R$120/1000*24*($F$11+$F$12)</f>
        <v>0</v>
      </c>
      <c r="AU126" s="335">
        <f>AS$126+AT$126</f>
        <v>0</v>
      </c>
      <c r="AV126" s="333">
        <f>$S$119/1000*($L$11^2*$J$17+$O$12^2*$J$18)</f>
        <v>0</v>
      </c>
      <c r="AW126" s="334">
        <f>$S$120/1000*24*($F$11+$F$12)</f>
        <v>0</v>
      </c>
      <c r="AX126" s="335">
        <f>AV$126+AW$126</f>
        <v>0</v>
      </c>
      <c r="AY126" s="333">
        <f>$T$119/1000*($L$11^2*$J$17+$O$12^2*$J$18)</f>
        <v>0</v>
      </c>
      <c r="AZ126" s="334">
        <f>$T$120/1000*24*($F$11+$F$12)</f>
        <v>0</v>
      </c>
      <c r="BA126" s="335">
        <f>AY$126+AZ$126</f>
        <v>0</v>
      </c>
      <c r="BB126" s="333">
        <f>$U$119/1000*($L$11^2*$J$17+$O$12^2*$J$18)</f>
        <v>0</v>
      </c>
      <c r="BC126" s="334">
        <f>$U$120/1000*24*($F$11+$F$12)</f>
        <v>0</v>
      </c>
      <c r="BD126" s="335">
        <f>BB$126+BC$126</f>
        <v>0</v>
      </c>
      <c r="BE126" s="333">
        <f>$V$119/1000*($L$11^2*$J$17+$O$12^2*$J$18)</f>
        <v>0</v>
      </c>
      <c r="BF126" s="334">
        <f>$V$120/1000*24*($F$11+$F$12)</f>
        <v>0</v>
      </c>
      <c r="BG126" s="335">
        <f>BE$126+BF$126</f>
        <v>0</v>
      </c>
      <c r="BH126" s="333">
        <f>$W$119/1000*($L$11^2*$J$17+$O$12^2*$J$18)</f>
        <v>0</v>
      </c>
      <c r="BI126" s="334">
        <f>$W$120/1000*24*($F$11+$F$12)</f>
        <v>0</v>
      </c>
      <c r="BJ126" s="335">
        <f>BH$126+BI$126</f>
        <v>0</v>
      </c>
    </row>
    <row r="127" spans="1:62" x14ac:dyDescent="0.4">
      <c r="B127" s="332">
        <v>7</v>
      </c>
      <c r="C127" s="333">
        <f>$D$119/1000*($L$13^2*$J$13+$L$14^2*$J$14)</f>
        <v>0</v>
      </c>
      <c r="D127" s="334">
        <f>$D$120/1000*24*($F$13+$F$14)</f>
        <v>0</v>
      </c>
      <c r="E127" s="335">
        <f>$C$127+$D$127</f>
        <v>0</v>
      </c>
      <c r="F127" s="333">
        <f>$E$119/1000*($L$13^2*$J$13+$L$14^2*$J$14)</f>
        <v>0</v>
      </c>
      <c r="G127" s="334">
        <f>$E$120/1000*24*($F$13+$F$14)</f>
        <v>0</v>
      </c>
      <c r="H127" s="335">
        <f>F$127+G$127</f>
        <v>0</v>
      </c>
      <c r="I127" s="333">
        <f>$F$119/1000*($L$13^2*$J$13+$L$14^2*$J$14)</f>
        <v>0</v>
      </c>
      <c r="J127" s="334">
        <f>$F$120/1000*24*($F$13+$F$14)</f>
        <v>0</v>
      </c>
      <c r="K127" s="335">
        <f>I$127+J$127</f>
        <v>0</v>
      </c>
      <c r="L127" s="333">
        <f>$G$119/1000*($L$13^2*$J$13+$L$14^2*$J$14)</f>
        <v>0</v>
      </c>
      <c r="M127" s="334">
        <f>$G$120/1000*24*($F$13+$F$14)</f>
        <v>0</v>
      </c>
      <c r="N127" s="335">
        <f>L$127+M$127</f>
        <v>0</v>
      </c>
      <c r="O127" s="333">
        <f>$H$119/1000*($L$13^2*$J$13+$L$14^2*$J$14)</f>
        <v>0</v>
      </c>
      <c r="P127" s="334">
        <f>$H$120/1000*24*($F$13+$F$14)</f>
        <v>0</v>
      </c>
      <c r="Q127" s="335">
        <f>O$127+P$127</f>
        <v>0</v>
      </c>
      <c r="R127" s="333">
        <f>$I$119/1000*($L$13^2*$J$13+$L$14^2*$J$14)</f>
        <v>0</v>
      </c>
      <c r="S127" s="334">
        <f>$I$120/1000*24*($F$13+$F$14)</f>
        <v>0</v>
      </c>
      <c r="T127" s="335">
        <f>R$127+S$127</f>
        <v>0</v>
      </c>
      <c r="U127" s="333">
        <f>$J$119/1000*($L$13^2*$J$13+$L$14^2*$J$14)</f>
        <v>0</v>
      </c>
      <c r="V127" s="334">
        <f>$J$120/1000*24*($F$13+$F$14)</f>
        <v>0</v>
      </c>
      <c r="W127" s="335">
        <f>U$127+V$127</f>
        <v>0</v>
      </c>
      <c r="X127" s="333">
        <f>$K$119/1000*($L$13^2*$J$13+$L$14^2*$J$14)</f>
        <v>0</v>
      </c>
      <c r="Y127" s="334">
        <f>$K$120/1000*24*($F$13+$F$14)</f>
        <v>0</v>
      </c>
      <c r="Z127" s="335">
        <f>X$127+Y$127</f>
        <v>0</v>
      </c>
      <c r="AA127" s="333">
        <f>$L$119/1000*($L$13^2*$J$13+$L$14^2*$J$14)</f>
        <v>0</v>
      </c>
      <c r="AB127" s="334">
        <f>$L$120/1000*24*($F$13+$F$14)</f>
        <v>0</v>
      </c>
      <c r="AC127" s="335">
        <f>AA$127+AB$127</f>
        <v>0</v>
      </c>
      <c r="AD127" s="333">
        <f>$M$119/1000*($L$13^2*$J$13+$L$14^2*$J$14)</f>
        <v>0</v>
      </c>
      <c r="AE127" s="334">
        <f>$M$120/1000*24*($F$13+$F$14)</f>
        <v>0</v>
      </c>
      <c r="AF127" s="335">
        <f>AD$127+AE$127</f>
        <v>0</v>
      </c>
      <c r="AG127" s="333">
        <f>$N$119/1000*($L$13^2*$J$13+$L$14^2*$J$14)</f>
        <v>0</v>
      </c>
      <c r="AH127" s="334">
        <f>$N$120/1000*24*($F$13+$F$14)</f>
        <v>0</v>
      </c>
      <c r="AI127" s="335">
        <f>AG$127+AH$127</f>
        <v>0</v>
      </c>
      <c r="AJ127" s="333">
        <f>$O$119/1000*($L$13^2*$J$13+$L$14^2*$J$14)</f>
        <v>0</v>
      </c>
      <c r="AK127" s="334">
        <f>$O$120/1000*24*($F$13+$F$14)</f>
        <v>0</v>
      </c>
      <c r="AL127" s="335">
        <f>AJ$127+AK$127</f>
        <v>0</v>
      </c>
      <c r="AM127" s="333">
        <f>$P$119/1000*($L$13^2*$J$13+$L$14^2*$J$14)</f>
        <v>0</v>
      </c>
      <c r="AN127" s="334">
        <f>$P$120/1000*24*($F$13+$F$14)</f>
        <v>0</v>
      </c>
      <c r="AO127" s="335">
        <f>AM$127+AN$127</f>
        <v>0</v>
      </c>
      <c r="AP127" s="333">
        <f>$Q$119/1000*($L$13^2*$J$13+$L$14^2*$J$14)</f>
        <v>0</v>
      </c>
      <c r="AQ127" s="334">
        <f>$Q$120/1000*24*($F$13+$F$14)</f>
        <v>0</v>
      </c>
      <c r="AR127" s="335">
        <f>AP$127+AQ$127</f>
        <v>0</v>
      </c>
      <c r="AS127" s="333">
        <f>$R$119/1000*($L$13^2*$J$13+$L$14^2*$J$14)</f>
        <v>0</v>
      </c>
      <c r="AT127" s="334">
        <f>$R$120/1000*24*($F$13+$F$14)</f>
        <v>0</v>
      </c>
      <c r="AU127" s="335">
        <f>AS$127+AT$127</f>
        <v>0</v>
      </c>
      <c r="AV127" s="333">
        <f>$S$119/1000*($L$13^2*$J$13+$L$14^2*$J$14)</f>
        <v>0</v>
      </c>
      <c r="AW127" s="334">
        <f>$S$120/1000*24*($F$13+$F$14)</f>
        <v>0</v>
      </c>
      <c r="AX127" s="335">
        <f>AV$127+AW$127</f>
        <v>0</v>
      </c>
      <c r="AY127" s="333">
        <f>$T$119/1000*($L$13^2*$J$13+$L$14^2*$J$14)</f>
        <v>0</v>
      </c>
      <c r="AZ127" s="334">
        <f>$T$120/1000*24*($F$13+$F$14)</f>
        <v>0</v>
      </c>
      <c r="BA127" s="335">
        <f>AY$127+AZ$127</f>
        <v>0</v>
      </c>
      <c r="BB127" s="333">
        <f>$U$119/1000*($L$13^2*$J$13+$L$14^2*$J$14)</f>
        <v>0</v>
      </c>
      <c r="BC127" s="334">
        <f>$U$120/1000*24*($F$13+$F$14)</f>
        <v>0</v>
      </c>
      <c r="BD127" s="335">
        <f>BB$127+BC$127</f>
        <v>0</v>
      </c>
      <c r="BE127" s="333">
        <f>$V$119/1000*($L$13^2*$J$13+$L$14^2*$J$14)</f>
        <v>0</v>
      </c>
      <c r="BF127" s="334">
        <f>$V$120/1000*24*($F$13+$F$14)</f>
        <v>0</v>
      </c>
      <c r="BG127" s="335">
        <f>BE$127+BF$127</f>
        <v>0</v>
      </c>
      <c r="BH127" s="333">
        <f>$W$119/1000*($L$13^2*$J$13+$L$14^2*$J$14)</f>
        <v>0</v>
      </c>
      <c r="BI127" s="334">
        <f>$W$120/1000*24*($F$13+$F$14)</f>
        <v>0</v>
      </c>
      <c r="BJ127" s="335">
        <f>BH$127+BI$127</f>
        <v>0</v>
      </c>
    </row>
    <row r="128" spans="1:62" x14ac:dyDescent="0.4">
      <c r="B128" s="332">
        <v>8</v>
      </c>
      <c r="C128" s="333">
        <f>$D$119/1000*($L$15^2*$J$15+$L$16^2*$J$16)</f>
        <v>0</v>
      </c>
      <c r="D128" s="334">
        <f>$D$120/1000*24*($F$15+$F$16)</f>
        <v>0</v>
      </c>
      <c r="E128" s="335">
        <f>$C$128+$D$128</f>
        <v>0</v>
      </c>
      <c r="F128" s="333">
        <f>$E$119/1000*($L$15^2*$J$15+$L$16^2*$J$16)</f>
        <v>0</v>
      </c>
      <c r="G128" s="334">
        <f>$E$120/1000*24*($F$15+$F$16)</f>
        <v>0</v>
      </c>
      <c r="H128" s="335">
        <f>F$128+G$128</f>
        <v>0</v>
      </c>
      <c r="I128" s="333">
        <f>$F$119/1000*($L$15^2*$J$15+$L$16^2*$J$16)</f>
        <v>0</v>
      </c>
      <c r="J128" s="334">
        <f>$F$120/1000*24*($F$15+$F$16)</f>
        <v>0</v>
      </c>
      <c r="K128" s="335">
        <f>I$128+J$128</f>
        <v>0</v>
      </c>
      <c r="L128" s="333">
        <f>$G$119/1000*($L$15^2*$J$15+$L$16^2*$J$16)</f>
        <v>0</v>
      </c>
      <c r="M128" s="334">
        <f>$G$120/1000*24*($F$15+$F$16)</f>
        <v>0</v>
      </c>
      <c r="N128" s="335">
        <f>L$128+M$128</f>
        <v>0</v>
      </c>
      <c r="O128" s="333">
        <f>$H$119/1000*($L$15^2*$J$15+$L$16^2*$J$16)</f>
        <v>0</v>
      </c>
      <c r="P128" s="334">
        <f>$H$120/1000*24*($F$15+$F$16)</f>
        <v>0</v>
      </c>
      <c r="Q128" s="335">
        <f>O$128+P$128</f>
        <v>0</v>
      </c>
      <c r="R128" s="333">
        <f>$I$119/1000*($L$15^2*$J$15+$L$16^2*$J$16)</f>
        <v>0</v>
      </c>
      <c r="S128" s="334">
        <f>$I$120/1000*24*($F$15+$F$16)</f>
        <v>0</v>
      </c>
      <c r="T128" s="335">
        <f>R$128+S$128</f>
        <v>0</v>
      </c>
      <c r="U128" s="333">
        <f>$J$119/1000*($L$15^2*$J$15+$L$16^2*$J$16)</f>
        <v>0</v>
      </c>
      <c r="V128" s="334">
        <f>$J$120/1000*24*($F$15+$F$16)</f>
        <v>0</v>
      </c>
      <c r="W128" s="335">
        <f>U$128+V$128</f>
        <v>0</v>
      </c>
      <c r="X128" s="333">
        <f>$K$119/1000*($L$15^2*$J$15+$L$16^2*$J$16)</f>
        <v>0</v>
      </c>
      <c r="Y128" s="334">
        <f>$K$120/1000*24*($F$15+$F$16)</f>
        <v>0</v>
      </c>
      <c r="Z128" s="335">
        <f>X$128+Y$128</f>
        <v>0</v>
      </c>
      <c r="AA128" s="333">
        <f>$L$119/1000*($L$15^2*$J$15+$L$16^2*$J$16)</f>
        <v>0</v>
      </c>
      <c r="AB128" s="334">
        <f>$L$120/1000*24*($F$15+$F$16)</f>
        <v>0</v>
      </c>
      <c r="AC128" s="335">
        <f>AA$128+AB$128</f>
        <v>0</v>
      </c>
      <c r="AD128" s="333">
        <f>$M$119/1000*($L$15^2*$J$15+$L$16^2*$J$16)</f>
        <v>0</v>
      </c>
      <c r="AE128" s="334">
        <f>$M$120/1000*24*($F$15+$F$16)</f>
        <v>0</v>
      </c>
      <c r="AF128" s="335">
        <f>AD$128+AE$128</f>
        <v>0</v>
      </c>
      <c r="AG128" s="333">
        <f>$N$119/1000*($L$15^2*$J$15+$L$16^2*$J$16)</f>
        <v>0</v>
      </c>
      <c r="AH128" s="334">
        <f>$N$120/1000*24*($F$15+$F$16)</f>
        <v>0</v>
      </c>
      <c r="AI128" s="335">
        <f>AG$128+AH$128</f>
        <v>0</v>
      </c>
      <c r="AJ128" s="333">
        <f>$O$119/1000*($L$15^2*$J$15+$L$16^2*$J$16)</f>
        <v>0</v>
      </c>
      <c r="AK128" s="334">
        <f>$O$120/1000*24*($F$15+$F$16)</f>
        <v>0</v>
      </c>
      <c r="AL128" s="335">
        <f>AJ$128+AK$128</f>
        <v>0</v>
      </c>
      <c r="AM128" s="333">
        <f>$P$119/1000*($L$15^2*$J$15+$L$16^2*$J$16)</f>
        <v>0</v>
      </c>
      <c r="AN128" s="334">
        <f>$P$120/1000*24*($F$15+$F$16)</f>
        <v>0</v>
      </c>
      <c r="AO128" s="335">
        <f>AM$128+AN$128</f>
        <v>0</v>
      </c>
      <c r="AP128" s="333">
        <f>$Q$119/1000*($L$15^2*$J$15+$L$16^2*$J$16)</f>
        <v>0</v>
      </c>
      <c r="AQ128" s="334">
        <f>$Q$120/1000*24*($F$15+$F$16)</f>
        <v>0</v>
      </c>
      <c r="AR128" s="335">
        <f>AP$128+AQ$128</f>
        <v>0</v>
      </c>
      <c r="AS128" s="333">
        <f>$R$119/1000*($L$15^2*$J$15+$L$16^2*$J$16)</f>
        <v>0</v>
      </c>
      <c r="AT128" s="334">
        <f>$R$120/1000*24*($F$15+$F$16)</f>
        <v>0</v>
      </c>
      <c r="AU128" s="335">
        <f>AS$128+AT$128</f>
        <v>0</v>
      </c>
      <c r="AV128" s="333">
        <f>$S$119/1000*($L$15^2*$J$15+$L$16^2*$J$16)</f>
        <v>0</v>
      </c>
      <c r="AW128" s="334">
        <f>$S$120/1000*24*($F$15+$F$16)</f>
        <v>0</v>
      </c>
      <c r="AX128" s="335">
        <f>AV$128+AW$128</f>
        <v>0</v>
      </c>
      <c r="AY128" s="333">
        <f>$T$119/1000*($L$15^2*$J$15+$L$16^2*$J$16)</f>
        <v>0</v>
      </c>
      <c r="AZ128" s="334">
        <f>$T$120/1000*24*($F$15+$F$16)</f>
        <v>0</v>
      </c>
      <c r="BA128" s="335">
        <f>AY$128+AZ$128</f>
        <v>0</v>
      </c>
      <c r="BB128" s="333">
        <f>$U$119/1000*($L$15^2*$J$15+$L$16^2*$J$16)</f>
        <v>0</v>
      </c>
      <c r="BC128" s="334">
        <f>$U$120/1000*24*($F$15+$F$16)</f>
        <v>0</v>
      </c>
      <c r="BD128" s="335">
        <f>BB$128+BC$128</f>
        <v>0</v>
      </c>
      <c r="BE128" s="333">
        <f>$V$119/1000*($L$15^2*$J$15+$L$16^2*$J$16)</f>
        <v>0</v>
      </c>
      <c r="BF128" s="334">
        <f>$V$120/1000*24*($F$15+$F$16)</f>
        <v>0</v>
      </c>
      <c r="BG128" s="335">
        <f>BE$128+BF$128</f>
        <v>0</v>
      </c>
      <c r="BH128" s="333">
        <f>$W$119/1000*($L$15^2*$J$15+$L$16^2*$J$16)</f>
        <v>0</v>
      </c>
      <c r="BI128" s="334">
        <f>$W$120/1000*24*($F$15+$F$16)</f>
        <v>0</v>
      </c>
      <c r="BJ128" s="335">
        <f>BH$128+BI$128</f>
        <v>0</v>
      </c>
    </row>
    <row r="129" spans="2:62" x14ac:dyDescent="0.4">
      <c r="B129" s="332">
        <v>9</v>
      </c>
      <c r="C129" s="333">
        <f>$D$119/1000*($L$17^2*$J$17+$L$18^2*$J$18)</f>
        <v>0</v>
      </c>
      <c r="D129" s="334">
        <f>$D$120/1000*24*($F$17+$F$18)</f>
        <v>0</v>
      </c>
      <c r="E129" s="335">
        <f>$C$129+$D$129</f>
        <v>0</v>
      </c>
      <c r="F129" s="333">
        <f>$E$119/1000*($L$17^2*$J$17+$L$18^2*$J$18)</f>
        <v>0</v>
      </c>
      <c r="G129" s="334">
        <f>$E$120/1000*24*($F$17+$F$18)</f>
        <v>0</v>
      </c>
      <c r="H129" s="335">
        <f>F$129+G$129</f>
        <v>0</v>
      </c>
      <c r="I129" s="333">
        <f>$F$119/1000*($L$17^2*$J$17+$L$18^2*$J$18)</f>
        <v>0</v>
      </c>
      <c r="J129" s="334">
        <f>$F$120/1000*24*($F$17+$F$18)</f>
        <v>0</v>
      </c>
      <c r="K129" s="335">
        <f>I$129+J$129</f>
        <v>0</v>
      </c>
      <c r="L129" s="333">
        <f>$G$119/1000*($L$17^2*$J$17+$L$18^2*$J$18)</f>
        <v>0</v>
      </c>
      <c r="M129" s="334">
        <f>$G$120/1000*24*($F$17+$F$18)</f>
        <v>0</v>
      </c>
      <c r="N129" s="335">
        <f>L$129+M$129</f>
        <v>0</v>
      </c>
      <c r="O129" s="333">
        <f>$H$119/1000*($L$17^2*$J$17+$L$18^2*$J$18)</f>
        <v>0</v>
      </c>
      <c r="P129" s="334">
        <f>$H$120/1000*24*($F$17+$F$18)</f>
        <v>0</v>
      </c>
      <c r="Q129" s="335">
        <f>O$129+P$129</f>
        <v>0</v>
      </c>
      <c r="R129" s="333">
        <f>$I$119/1000*($L$17^2*$J$17+$L$18^2*$J$18)</f>
        <v>0</v>
      </c>
      <c r="S129" s="334">
        <f>$I$120/1000*24*($F$17+$F$18)</f>
        <v>0</v>
      </c>
      <c r="T129" s="335">
        <f>R$129+S$129</f>
        <v>0</v>
      </c>
      <c r="U129" s="333">
        <f>$J$119/1000*($L$17^2*$J$17+$L$18^2*$J$18)</f>
        <v>0</v>
      </c>
      <c r="V129" s="334">
        <f>$J$120/1000*24*($F$17+$F$18)</f>
        <v>0</v>
      </c>
      <c r="W129" s="335">
        <f>U$129+V$129</f>
        <v>0</v>
      </c>
      <c r="X129" s="333">
        <f>$K$119/1000*($L$17^2*$J$17+$L$18^2*$J$18)</f>
        <v>0</v>
      </c>
      <c r="Y129" s="334">
        <f>$K$120/1000*24*($F$17+$F$18)</f>
        <v>0</v>
      </c>
      <c r="Z129" s="335">
        <f>X$129+Y$129</f>
        <v>0</v>
      </c>
      <c r="AA129" s="333">
        <f>$L$119/1000*($L$17^2*$J$17+$L$18^2*$J$18)</f>
        <v>0</v>
      </c>
      <c r="AB129" s="334">
        <f>$L$120/1000*24*($F$17+$F$18)</f>
        <v>0</v>
      </c>
      <c r="AC129" s="335">
        <f>AA$129+AB$129</f>
        <v>0</v>
      </c>
      <c r="AD129" s="333">
        <f>$M$119/1000*($L$17^2*$J$17+$L$18^2*$J$18)</f>
        <v>0</v>
      </c>
      <c r="AE129" s="334">
        <f>$M$120/1000*24*($F$17+$F$18)</f>
        <v>0</v>
      </c>
      <c r="AF129" s="335">
        <f>AD$129+AE$129</f>
        <v>0</v>
      </c>
      <c r="AG129" s="333">
        <f>$N$119/1000*($L$17^2*$J$17+$L$18^2*$J$18)</f>
        <v>0</v>
      </c>
      <c r="AH129" s="334">
        <f>$N$120/1000*24*($F$17+$F$18)</f>
        <v>0</v>
      </c>
      <c r="AI129" s="335">
        <f>AG$129+AH$129</f>
        <v>0</v>
      </c>
      <c r="AJ129" s="333">
        <f>$O$119/1000*($L$17^2*$J$17+$L$18^2*$J$18)</f>
        <v>0</v>
      </c>
      <c r="AK129" s="334">
        <f>$O$120/1000*24*($F$17+$F$18)</f>
        <v>0</v>
      </c>
      <c r="AL129" s="335">
        <f>AJ$129+AK$129</f>
        <v>0</v>
      </c>
      <c r="AM129" s="333">
        <f>$P$119/1000*($L$17^2*$J$17+$L$18^2*$J$18)</f>
        <v>0</v>
      </c>
      <c r="AN129" s="334">
        <f>$P$120/1000*24*($F$17+$F$18)</f>
        <v>0</v>
      </c>
      <c r="AO129" s="335">
        <f>AM$129+AN$129</f>
        <v>0</v>
      </c>
      <c r="AP129" s="333">
        <f>$Q$119/1000*($L$17^2*$J$17+$L$18^2*$J$18)</f>
        <v>0</v>
      </c>
      <c r="AQ129" s="334">
        <f>$Q$120/1000*24*($F$17+$F$18)</f>
        <v>0</v>
      </c>
      <c r="AR129" s="335">
        <f>AP$129+AQ$129</f>
        <v>0</v>
      </c>
      <c r="AS129" s="333">
        <f>$R$119/1000*($L$17^2*$J$17+$L$18^2*$J$18)</f>
        <v>0</v>
      </c>
      <c r="AT129" s="334">
        <f>$R$120/1000*24*($F$17+$F$18)</f>
        <v>0</v>
      </c>
      <c r="AU129" s="335">
        <f>AS$129+AT$129</f>
        <v>0</v>
      </c>
      <c r="AV129" s="333">
        <f>$S$119/1000*($L$17^2*$J$17+$L$18^2*$J$18)</f>
        <v>0</v>
      </c>
      <c r="AW129" s="334">
        <f>$S$120/1000*24*($F$17+$F$18)</f>
        <v>0</v>
      </c>
      <c r="AX129" s="335">
        <f>AV$129+AW$129</f>
        <v>0</v>
      </c>
      <c r="AY129" s="333">
        <f>$T$119/1000*($L$17^2*$J$17+$L$18^2*$J$18)</f>
        <v>0</v>
      </c>
      <c r="AZ129" s="334">
        <f>$T$120/1000*24*($F$17+$F$18)</f>
        <v>0</v>
      </c>
      <c r="BA129" s="335">
        <f>AY$129+AZ$129</f>
        <v>0</v>
      </c>
      <c r="BB129" s="333">
        <f>$U$119/1000*($L$17^2*$J$17+$L$18^2*$J$18)</f>
        <v>0</v>
      </c>
      <c r="BC129" s="334">
        <f>$U$120/1000*24*($F$17+$F$18)</f>
        <v>0</v>
      </c>
      <c r="BD129" s="335">
        <f>BB$129+BC$129</f>
        <v>0</v>
      </c>
      <c r="BE129" s="333">
        <f>$V$119/1000*($L$17^2*$J$17+$L$18^2*$J$18)</f>
        <v>0</v>
      </c>
      <c r="BF129" s="334">
        <f>$V$120/1000*24*($F$17+$F$18)</f>
        <v>0</v>
      </c>
      <c r="BG129" s="335">
        <f>BE$129+BF$129</f>
        <v>0</v>
      </c>
      <c r="BH129" s="333">
        <f>$W$119/1000*($L$17^2*$J$17+$L$18^2*$J$18)</f>
        <v>0</v>
      </c>
      <c r="BI129" s="334">
        <f>$W$120/1000*24*($F$17+$F$18)</f>
        <v>0</v>
      </c>
      <c r="BJ129" s="336">
        <f>BH$129+BI$129</f>
        <v>0</v>
      </c>
    </row>
    <row r="130" spans="2:62" x14ac:dyDescent="0.4">
      <c r="B130" s="332">
        <v>10</v>
      </c>
      <c r="C130" s="333">
        <f>$D$119/1000*($L$19^2*$J$19+$L$20^2*$J$20)</f>
        <v>0</v>
      </c>
      <c r="D130" s="334">
        <f>$D$120/1000*24*($F$19+$F$20)</f>
        <v>0</v>
      </c>
      <c r="E130" s="335">
        <f>$C$130+$D$130</f>
        <v>0</v>
      </c>
      <c r="F130" s="333">
        <f>$E$119/1000*($L$19^2*$J$19+$L$20^2*$J$20)</f>
        <v>0</v>
      </c>
      <c r="G130" s="334">
        <f>$E$120/1000*24*($F$19+$F$20)</f>
        <v>0</v>
      </c>
      <c r="H130" s="335">
        <f>F$130+G$130</f>
        <v>0</v>
      </c>
      <c r="I130" s="333">
        <f>$F$119/1000*($L$19^2*$J$19+$L$20^2*$J$20)</f>
        <v>0</v>
      </c>
      <c r="J130" s="334">
        <f>$F$120/1000*24*($F$19+$F$20)</f>
        <v>0</v>
      </c>
      <c r="K130" s="335">
        <f>I$130+J$130</f>
        <v>0</v>
      </c>
      <c r="L130" s="333">
        <f>$G$119/1000*($L$19^2*$J$19+$L$20^2*$J$20)</f>
        <v>0</v>
      </c>
      <c r="M130" s="334">
        <f>$G$120/1000*24*($F$19+$F$20)</f>
        <v>0</v>
      </c>
      <c r="N130" s="335">
        <f>L$130+M$130</f>
        <v>0</v>
      </c>
      <c r="O130" s="333">
        <f>$H$119/1000*($L$19^2*$J$19+$L$20^2*$J$20)</f>
        <v>0</v>
      </c>
      <c r="P130" s="334">
        <f>$H$120/1000*24*($F$19+$F$20)</f>
        <v>0</v>
      </c>
      <c r="Q130" s="335">
        <f>O$130+P$130</f>
        <v>0</v>
      </c>
      <c r="R130" s="333">
        <f>$I$119/1000*($L$19^2*$J$19+$L$20^2*$J$20)</f>
        <v>0</v>
      </c>
      <c r="S130" s="334">
        <f>$I$120/1000*24*($F$19+$F$20)</f>
        <v>0</v>
      </c>
      <c r="T130" s="335">
        <f>R$130+S$130</f>
        <v>0</v>
      </c>
      <c r="U130" s="333">
        <f>$J$119/1000*($L$19^2*$J$19+$L$20^2*$J$20)</f>
        <v>0</v>
      </c>
      <c r="V130" s="334">
        <f>$J$120/1000*24*($F$19+$F$20)</f>
        <v>0</v>
      </c>
      <c r="W130" s="335">
        <f>U$130+V$130</f>
        <v>0</v>
      </c>
      <c r="X130" s="333">
        <f>$K$119/1000*($L$19^2*$J$19+$L$20^2*$J$20)</f>
        <v>0</v>
      </c>
      <c r="Y130" s="334">
        <f>$K$120/1000*24*($F$19+$F$20)</f>
        <v>0</v>
      </c>
      <c r="Z130" s="335">
        <f>X$130+Y$130</f>
        <v>0</v>
      </c>
      <c r="AA130" s="333">
        <f>$L$119/1000*($L$19^2*$J$19+$L$20^2*$J$20)</f>
        <v>0</v>
      </c>
      <c r="AB130" s="334">
        <f>$L$120/1000*24*($F$19+$F$20)</f>
        <v>0</v>
      </c>
      <c r="AC130" s="335">
        <f>AA$130+AB$130</f>
        <v>0</v>
      </c>
      <c r="AD130" s="333">
        <f>$M$119/1000*($L$19^2*$J$19+$L$20^2*$J$20)</f>
        <v>0</v>
      </c>
      <c r="AE130" s="334">
        <f>$M$120/1000*24*($F$19+$F$20)</f>
        <v>0</v>
      </c>
      <c r="AF130" s="335">
        <f>AD$130+AE$130</f>
        <v>0</v>
      </c>
      <c r="AG130" s="333">
        <f>$N$119/1000*($L$19^2*$J$19+$L$20^2*$J$20)</f>
        <v>0</v>
      </c>
      <c r="AH130" s="334">
        <f>$N$120/1000*24*($F$19+$F$20)</f>
        <v>0</v>
      </c>
      <c r="AI130" s="335">
        <f>AG$130+AH$130</f>
        <v>0</v>
      </c>
      <c r="AJ130" s="333">
        <f>$O$119/1000*($L$19^2*$J$19+$L$20^2*$J$20)</f>
        <v>0</v>
      </c>
      <c r="AK130" s="334">
        <f>$O$120/1000*24*($F$19+$F$20)</f>
        <v>0</v>
      </c>
      <c r="AL130" s="335">
        <f>AJ$130+AK$130</f>
        <v>0</v>
      </c>
      <c r="AM130" s="333">
        <f>$P$119/1000*($L$19^2*$J$19+$L$20^2*$J$20)</f>
        <v>0</v>
      </c>
      <c r="AN130" s="334">
        <f>$P$120/1000*24*($F$19+$F$20)</f>
        <v>0</v>
      </c>
      <c r="AO130" s="335">
        <f>AM$130+AN$130</f>
        <v>0</v>
      </c>
      <c r="AP130" s="333">
        <f>$Q$119/1000*($L$19^2*$J$19+$L$20^2*$J$20)</f>
        <v>0</v>
      </c>
      <c r="AQ130" s="334">
        <f>$Q$120/1000*24*($F$19+$F$20)</f>
        <v>0</v>
      </c>
      <c r="AR130" s="335">
        <f>AP$130+AQ$130</f>
        <v>0</v>
      </c>
      <c r="AS130" s="333">
        <f>$R$119/1000*($L$19^2*$J$19+$L$20^2*$J$20)</f>
        <v>0</v>
      </c>
      <c r="AT130" s="334">
        <f>$R$120/1000*24*($F$19+$F$20)</f>
        <v>0</v>
      </c>
      <c r="AU130" s="335">
        <f>AS$130+AT$130</f>
        <v>0</v>
      </c>
      <c r="AV130" s="333">
        <f>$S$119/1000*($L$19^2*$J$19+$L$20^2*$J$20)</f>
        <v>0</v>
      </c>
      <c r="AW130" s="334">
        <f>$S$120/1000*24*($F$19+$F$20)</f>
        <v>0</v>
      </c>
      <c r="AX130" s="335">
        <f>AV$130+AW$130</f>
        <v>0</v>
      </c>
      <c r="AY130" s="333">
        <f>$T$119/1000*($L$19^2*$J$19+$L$20^2*$J$20)</f>
        <v>0</v>
      </c>
      <c r="AZ130" s="334">
        <f>$T$120/1000*24*($F$19+$F$20)</f>
        <v>0</v>
      </c>
      <c r="BA130" s="335">
        <f>AY$130+AZ$130</f>
        <v>0</v>
      </c>
      <c r="BB130" s="333">
        <f>$U$119/1000*($L$19^2*$J$19+$L$20^2*$J$20)</f>
        <v>0</v>
      </c>
      <c r="BC130" s="334">
        <f>$U$120/1000*24*($F$19+$F$20)</f>
        <v>0</v>
      </c>
      <c r="BD130" s="335">
        <f>BB$130+BC$130</f>
        <v>0</v>
      </c>
      <c r="BE130" s="333">
        <f>$V$119/1000*($L$19^2*$J$19+$L$20^2*$J$20)</f>
        <v>0</v>
      </c>
      <c r="BF130" s="334">
        <f>$V$120/1000*24*($F$19+$F$20)</f>
        <v>0</v>
      </c>
      <c r="BG130" s="335">
        <f>BE$130+BF$130</f>
        <v>0</v>
      </c>
      <c r="BH130" s="333">
        <f>$W$119/1000*($L$19^2*$J$19+$L$20^2*$J$20)</f>
        <v>0</v>
      </c>
      <c r="BI130" s="334">
        <f>$W$120/1000*24*($F$19+$F$20)</f>
        <v>0</v>
      </c>
      <c r="BJ130" s="336">
        <f>BH$130+BI$130</f>
        <v>0</v>
      </c>
    </row>
    <row r="131" spans="2:62" x14ac:dyDescent="0.4">
      <c r="B131" s="332">
        <v>11</v>
      </c>
      <c r="C131" s="333">
        <f>$D$119/1000*($L$21^2*$J$21+$L$22^2*$J$22)</f>
        <v>0</v>
      </c>
      <c r="D131" s="334">
        <f>$D$120/1000*24*($F$21+$F$22)</f>
        <v>0</v>
      </c>
      <c r="E131" s="335">
        <f>$C$131+$D$131</f>
        <v>0</v>
      </c>
      <c r="F131" s="333">
        <f>$E$119/1000*($L$21^2*$J$21+$L$22^2*$J$22)</f>
        <v>0</v>
      </c>
      <c r="G131" s="334">
        <f>$E$120/1000*24*($F$21+$F$22)</f>
        <v>0</v>
      </c>
      <c r="H131" s="335">
        <f>F$131+G$131</f>
        <v>0</v>
      </c>
      <c r="I131" s="333">
        <f>$F$119/1000*($L$21^2*$J$21+$L$22^2*$J$22)</f>
        <v>0</v>
      </c>
      <c r="J131" s="334">
        <f>$F$120/1000*24*($F$21+$F$22)</f>
        <v>0</v>
      </c>
      <c r="K131" s="335">
        <f>I$131+J$131</f>
        <v>0</v>
      </c>
      <c r="L131" s="333">
        <f>$G$119/1000*($L$21^2*$J$21+$L$22^2*$J$22)</f>
        <v>0</v>
      </c>
      <c r="M131" s="334">
        <f>$G$120/1000*24*($F$21+$F$22)</f>
        <v>0</v>
      </c>
      <c r="N131" s="335">
        <f>L$131+M$131</f>
        <v>0</v>
      </c>
      <c r="O131" s="333">
        <f>$H$119/1000*($L$21^2*$J$21+$L$22^2*$J$22)</f>
        <v>0</v>
      </c>
      <c r="P131" s="334">
        <f>$H$120/1000*24*($F$21+$F$22)</f>
        <v>0</v>
      </c>
      <c r="Q131" s="335">
        <f>O$131+P$131</f>
        <v>0</v>
      </c>
      <c r="R131" s="333">
        <f>$I$119/1000*($L$21^2*$J$21+$L$22^2*$J$22)</f>
        <v>0</v>
      </c>
      <c r="S131" s="334">
        <f>$I$120/1000*24*($F$21+$F$22)</f>
        <v>0</v>
      </c>
      <c r="T131" s="335">
        <f>R$131+S$131</f>
        <v>0</v>
      </c>
      <c r="U131" s="333">
        <f>$J$119/1000*($L$21^2*$J$21+$L$22^2*$J$22)</f>
        <v>0</v>
      </c>
      <c r="V131" s="334">
        <f>$J$120/1000*24*($F$21+$F$22)</f>
        <v>0</v>
      </c>
      <c r="W131" s="335">
        <f>U$131+V$131</f>
        <v>0</v>
      </c>
      <c r="X131" s="333">
        <f>$K$119/1000*($L$21^2*$J$21+$L$22^2*$J$22)</f>
        <v>0</v>
      </c>
      <c r="Y131" s="334">
        <f>$K$120/1000*24*($F$21+$F$22)</f>
        <v>0</v>
      </c>
      <c r="Z131" s="335">
        <f>X$131+Y$131</f>
        <v>0</v>
      </c>
      <c r="AA131" s="333">
        <f>$L$119/1000*($L$21^2*$J$21+$L$22^2*$J$22)</f>
        <v>0</v>
      </c>
      <c r="AB131" s="334">
        <f>$L$120/1000*24*($F$21+$F$22)</f>
        <v>0</v>
      </c>
      <c r="AC131" s="335">
        <f>AA$131+AB$131</f>
        <v>0</v>
      </c>
      <c r="AD131" s="333">
        <f>$M$119/1000*($L$21^2*$J$21+$L$22^2*$J$22)</f>
        <v>0</v>
      </c>
      <c r="AE131" s="334">
        <f>$M$120/1000*24*($F$21+$F$22)</f>
        <v>0</v>
      </c>
      <c r="AF131" s="335">
        <f>AD$131+AE$131</f>
        <v>0</v>
      </c>
      <c r="AG131" s="333">
        <f>$N$119/1000*($L$21^2*$J$21+$L$22^2*$J$22)</f>
        <v>0</v>
      </c>
      <c r="AH131" s="334">
        <f>$N$120/1000*24*($F$21+$F$22)</f>
        <v>0</v>
      </c>
      <c r="AI131" s="335">
        <f>AG$131+AH$131</f>
        <v>0</v>
      </c>
      <c r="AJ131" s="333">
        <f>$O$119/1000*($L$21^2*$J$21+$L$22^2*$J$22)</f>
        <v>0</v>
      </c>
      <c r="AK131" s="334">
        <f>$O$120/1000*24*($F$21+$F$22)</f>
        <v>0</v>
      </c>
      <c r="AL131" s="335">
        <f>AJ$131+AK$131</f>
        <v>0</v>
      </c>
      <c r="AM131" s="333">
        <f>$P$119/1000*($L$21^2*$J$21+$L$22^2*$J$22)</f>
        <v>0</v>
      </c>
      <c r="AN131" s="334">
        <f>$P$120/1000*24*($F$21+$F$22)</f>
        <v>0</v>
      </c>
      <c r="AO131" s="335">
        <f>AM$131+AN$131</f>
        <v>0</v>
      </c>
      <c r="AP131" s="333">
        <f>$Q$119/1000*($L$21^2*$J$21+$L$22^2*$J$22)</f>
        <v>0</v>
      </c>
      <c r="AQ131" s="334">
        <f>$Q$120/1000*24*($F$21+$F$22)</f>
        <v>0</v>
      </c>
      <c r="AR131" s="335">
        <f>AP$131+AQ$131</f>
        <v>0</v>
      </c>
      <c r="AS131" s="333">
        <f>$R$119/1000*($L$21^2*$J$21+$L$22^2*$J$22)</f>
        <v>0</v>
      </c>
      <c r="AT131" s="334">
        <f>$R$120/1000*24*($F$21+$F$22)</f>
        <v>0</v>
      </c>
      <c r="AU131" s="335">
        <f>AS$131+AT$131</f>
        <v>0</v>
      </c>
      <c r="AV131" s="333">
        <f>$S$119/1000*($L$21^2*$J$21+$L$22^2*$J$22)</f>
        <v>0</v>
      </c>
      <c r="AW131" s="334">
        <f>$S$120/1000*24*($F$21+$F$22)</f>
        <v>0</v>
      </c>
      <c r="AX131" s="335">
        <f>AV$131+AW$131</f>
        <v>0</v>
      </c>
      <c r="AY131" s="333">
        <f>$T$119/1000*($L$21^2*$J$21+$L$22^2*$J$22)</f>
        <v>0</v>
      </c>
      <c r="AZ131" s="334">
        <f>$T$120/1000*24*($F$21+$F$22)</f>
        <v>0</v>
      </c>
      <c r="BA131" s="335">
        <f>AY$131+AZ$131</f>
        <v>0</v>
      </c>
      <c r="BB131" s="333">
        <f>$U$119/1000*($L$21^2*$J$21+$L$22^2*$J$22)</f>
        <v>0</v>
      </c>
      <c r="BC131" s="334">
        <f>$U$120/1000*24*($F$21+$F$22)</f>
        <v>0</v>
      </c>
      <c r="BD131" s="335">
        <f>BB$131+BC$131</f>
        <v>0</v>
      </c>
      <c r="BE131" s="333">
        <f>$V$119/1000*($L$21^2*$J$21+$L$22^2*$J$22)</f>
        <v>0</v>
      </c>
      <c r="BF131" s="334">
        <f>$V$120/1000*24*($F$21+$F$22)</f>
        <v>0</v>
      </c>
      <c r="BG131" s="335">
        <f>BE$131+BF$131</f>
        <v>0</v>
      </c>
      <c r="BH131" s="333">
        <f>$W$119/1000*($L$21^2*$J$21+$L$22^2*$J$22)</f>
        <v>0</v>
      </c>
      <c r="BI131" s="334">
        <f>$W$120/1000*24*($F$21+$F$22)</f>
        <v>0</v>
      </c>
      <c r="BJ131" s="336">
        <f>BH$131+BI$131</f>
        <v>0</v>
      </c>
    </row>
    <row r="132" spans="2:62" x14ac:dyDescent="0.4">
      <c r="B132" s="332">
        <v>12</v>
      </c>
      <c r="C132" s="333">
        <f>$D$119/1000*($L$23^2*$J$23+$L$24^2*$J$24)</f>
        <v>0</v>
      </c>
      <c r="D132" s="334">
        <f>$D$120/1000*24*($F$23+$F$24)</f>
        <v>0</v>
      </c>
      <c r="E132" s="335">
        <f>$C$132+$D$132</f>
        <v>0</v>
      </c>
      <c r="F132" s="333">
        <f>$E$119/1000*($L$23^2*$J$23+$L$24^2*$J$24)</f>
        <v>0</v>
      </c>
      <c r="G132" s="334">
        <f>$E$120/1000*24*($F$23+$F$24)</f>
        <v>0</v>
      </c>
      <c r="H132" s="335">
        <f>F$132+G$132</f>
        <v>0</v>
      </c>
      <c r="I132" s="333">
        <f>$F$119/1000*($L$23^2*$J$23+$L$24^2*$J$24)</f>
        <v>0</v>
      </c>
      <c r="J132" s="334">
        <f>$F$120/1000*24*($F$23+$F$24)</f>
        <v>0</v>
      </c>
      <c r="K132" s="335">
        <f>I$132+J$132</f>
        <v>0</v>
      </c>
      <c r="L132" s="333">
        <f>$G$119/1000*($L$23^2*$J$23+$L$24^2*$J$24)</f>
        <v>0</v>
      </c>
      <c r="M132" s="334">
        <f>$G$120/1000*24*($F$23+$F$24)</f>
        <v>0</v>
      </c>
      <c r="N132" s="335">
        <f>L$132+M$132</f>
        <v>0</v>
      </c>
      <c r="O132" s="333">
        <f>$H$119/1000*($L$23^2*$J$23+$L$24^2*$J$24)</f>
        <v>0</v>
      </c>
      <c r="P132" s="334">
        <f>$H$120/1000*24*($F$23+$F$24)</f>
        <v>0</v>
      </c>
      <c r="Q132" s="335">
        <f>O$132+P$132</f>
        <v>0</v>
      </c>
      <c r="R132" s="333">
        <f>$I$119/1000*($L$23^2*$J$23+$L$24^2*$J$24)</f>
        <v>0</v>
      </c>
      <c r="S132" s="334">
        <f>$I$120/1000*24*($F$23+$F$24)</f>
        <v>0</v>
      </c>
      <c r="T132" s="335">
        <f>R$132+S$132</f>
        <v>0</v>
      </c>
      <c r="U132" s="333">
        <f>$J$119/1000*($L$23^2*$J$23+$L$24^2*$J$24)</f>
        <v>0</v>
      </c>
      <c r="V132" s="334">
        <f>$J$120/1000*24*($F$23+$F$24)</f>
        <v>0</v>
      </c>
      <c r="W132" s="335">
        <f>U$132+V$132</f>
        <v>0</v>
      </c>
      <c r="X132" s="333">
        <f>$K$119/1000*($L$23^2*$J$23+$L$24^2*$J$24)</f>
        <v>0</v>
      </c>
      <c r="Y132" s="334">
        <f>$K$120/1000*24*($F$23+$F$24)</f>
        <v>0</v>
      </c>
      <c r="Z132" s="335">
        <f>X$132+Y$132</f>
        <v>0</v>
      </c>
      <c r="AA132" s="333">
        <f>$L$119/1000*($L$23^2*$J$23+$L$24^2*$J$24)</f>
        <v>0</v>
      </c>
      <c r="AB132" s="334">
        <f>$L$120/1000*24*($F$23+$F$24)</f>
        <v>0</v>
      </c>
      <c r="AC132" s="335">
        <f>AA$132+AB$132</f>
        <v>0</v>
      </c>
      <c r="AD132" s="333">
        <f>$M$119/1000*($L$23^2*$J$23+$L$24^2*$J$24)</f>
        <v>0</v>
      </c>
      <c r="AE132" s="334">
        <f>$M$120/1000*24*($F$23+$F$24)</f>
        <v>0</v>
      </c>
      <c r="AF132" s="335">
        <f>AD$132+AE$132</f>
        <v>0</v>
      </c>
      <c r="AG132" s="333">
        <f>$N$119/1000*($L$23^2*$J$23+$L$24^2*$J$24)</f>
        <v>0</v>
      </c>
      <c r="AH132" s="334">
        <f>$N$120/1000*24*($F$23+$F$24)</f>
        <v>0</v>
      </c>
      <c r="AI132" s="335">
        <f>AG$132+AH$132</f>
        <v>0</v>
      </c>
      <c r="AJ132" s="333">
        <f>$O$119/1000*($L$23^2*$J$23+$L$24^2*$J$24)</f>
        <v>0</v>
      </c>
      <c r="AK132" s="334">
        <f>$O$120/1000*24*($F$23+$F$24)</f>
        <v>0</v>
      </c>
      <c r="AL132" s="335">
        <f>AJ$132+AK$132</f>
        <v>0</v>
      </c>
      <c r="AM132" s="333">
        <f>$P$119/1000*($L$23^2*$J$23+$L$24^2*$J$24)</f>
        <v>0</v>
      </c>
      <c r="AN132" s="334">
        <f>$P$120/1000*24*($F$23+$F$24)</f>
        <v>0</v>
      </c>
      <c r="AO132" s="335">
        <f>AM$132+AN$132</f>
        <v>0</v>
      </c>
      <c r="AP132" s="333">
        <f>$Q$119/1000*($L$23^2*$J$23+$L$24^2*$J$24)</f>
        <v>0</v>
      </c>
      <c r="AQ132" s="334">
        <f>$Q$120/1000*24*($F$23+$F$24)</f>
        <v>0</v>
      </c>
      <c r="AR132" s="335">
        <f>AP$132+AQ$132</f>
        <v>0</v>
      </c>
      <c r="AS132" s="333">
        <f>$R$119/1000*($L$23^2*$J$23+$L$24^2*$J$24)</f>
        <v>0</v>
      </c>
      <c r="AT132" s="334">
        <f>$R$120/1000*24*($F$23+$F$24)</f>
        <v>0</v>
      </c>
      <c r="AU132" s="335">
        <f>AS$132+AT$132</f>
        <v>0</v>
      </c>
      <c r="AV132" s="333">
        <f>$S$119/1000*($L$23^2*$J$23+$L$24^2*$J$24)</f>
        <v>0</v>
      </c>
      <c r="AW132" s="334">
        <f>$S$120/1000*24*($F$23+$F$24)</f>
        <v>0</v>
      </c>
      <c r="AX132" s="335">
        <f>AV$132+AW$132</f>
        <v>0</v>
      </c>
      <c r="AY132" s="333">
        <f>$T$119/1000*($L$23^2*$J$23+$L$24^2*$J$24)</f>
        <v>0</v>
      </c>
      <c r="AZ132" s="334">
        <f>$T$120/1000*24*($F$23+$F$24)</f>
        <v>0</v>
      </c>
      <c r="BA132" s="335">
        <f>AY$132+AZ$132</f>
        <v>0</v>
      </c>
      <c r="BB132" s="333">
        <f>$U$119/1000*($L$23^2*$J$23+$L$24^2*$J$24)</f>
        <v>0</v>
      </c>
      <c r="BC132" s="334">
        <f>$U$120/1000*24*($F$23+$F$24)</f>
        <v>0</v>
      </c>
      <c r="BD132" s="335">
        <f>BB$132+BC$132</f>
        <v>0</v>
      </c>
      <c r="BE132" s="333">
        <f>$V$119/1000*($L$23^2*$J$23+$L$24^2*$J$24)</f>
        <v>0</v>
      </c>
      <c r="BF132" s="334">
        <f>$V$120/1000*24*($F$23+$F$24)</f>
        <v>0</v>
      </c>
      <c r="BG132" s="335">
        <f>BE$132+BF$132</f>
        <v>0</v>
      </c>
      <c r="BH132" s="333">
        <f>$W$119/1000*($L$23^2*$J$23+$L$24^2*$J$24)</f>
        <v>0</v>
      </c>
      <c r="BI132" s="334">
        <f>$W$120/1000*24*($F$23+$F$24)</f>
        <v>0</v>
      </c>
      <c r="BJ132" s="336">
        <f>BH$132+BI$132</f>
        <v>0</v>
      </c>
    </row>
    <row r="133" spans="2:62" x14ac:dyDescent="0.4">
      <c r="B133" s="332">
        <v>1</v>
      </c>
      <c r="C133" s="333">
        <f>$D$119/1000*($L$25^2*$J$25+$L$26^2*$J$26)</f>
        <v>0</v>
      </c>
      <c r="D133" s="334">
        <f>$D$120/1000*24*($F$25+$F$26)</f>
        <v>0</v>
      </c>
      <c r="E133" s="335">
        <f>$C$133+$D$133</f>
        <v>0</v>
      </c>
      <c r="F133" s="333">
        <f>$E$119/1000*($L$25^2*$J$25+$L$26^2*$J$26)</f>
        <v>0</v>
      </c>
      <c r="G133" s="334">
        <f>$E$120/1000*24*($F$25+$F$26)</f>
        <v>0</v>
      </c>
      <c r="H133" s="335">
        <f>F$133+G$133</f>
        <v>0</v>
      </c>
      <c r="I133" s="333">
        <f>$F$119/1000*($L$25^2*$J$25+$L$26^2*$J$26)</f>
        <v>0</v>
      </c>
      <c r="J133" s="334">
        <f>$F$120/1000*24*($F$25+$F$26)</f>
        <v>0</v>
      </c>
      <c r="K133" s="335">
        <f>I$133+J$133</f>
        <v>0</v>
      </c>
      <c r="L133" s="333">
        <f>$G$119/1000*($L$25^2*$J$25+$L$26^2*$J$26)</f>
        <v>0</v>
      </c>
      <c r="M133" s="334">
        <f>$G$120/1000*24*($F$25+$F$26)</f>
        <v>0</v>
      </c>
      <c r="N133" s="335">
        <f>L$133+M$133</f>
        <v>0</v>
      </c>
      <c r="O133" s="333">
        <f>$H$119/1000*($L$25^2*$J$25+$L$26^2*$J$26)</f>
        <v>0</v>
      </c>
      <c r="P133" s="334">
        <f>$H$120/1000*24*($F$25+$F$26)</f>
        <v>0</v>
      </c>
      <c r="Q133" s="335">
        <f>O$133+P$133</f>
        <v>0</v>
      </c>
      <c r="R133" s="333">
        <f>$I$119/1000*($L$25^2*$J$25+$L$26^2*$J$26)</f>
        <v>0</v>
      </c>
      <c r="S133" s="334">
        <f>$I$120/1000*24*($F$25+$F$26)</f>
        <v>0</v>
      </c>
      <c r="T133" s="335">
        <f>R$133+S$133</f>
        <v>0</v>
      </c>
      <c r="U133" s="333">
        <f>$J$119/1000*($L$25^2*$J$25+$L$26^2*$J$26)</f>
        <v>0</v>
      </c>
      <c r="V133" s="334">
        <f>$J$120/1000*24*($F$25+$F$26)</f>
        <v>0</v>
      </c>
      <c r="W133" s="335">
        <f>U$133+V$133</f>
        <v>0</v>
      </c>
      <c r="X133" s="333">
        <f>$K$119/1000*($L$25^2*$J$25+$L$26^2*$J$26)</f>
        <v>0</v>
      </c>
      <c r="Y133" s="334">
        <f>$K$120/1000*24*($F$25+$F$26)</f>
        <v>0</v>
      </c>
      <c r="Z133" s="335">
        <f>X$133+Y$133</f>
        <v>0</v>
      </c>
      <c r="AA133" s="333">
        <f>$L$119/1000*($L$25^2*$J$25+$L$26^2*$J$26)</f>
        <v>0</v>
      </c>
      <c r="AB133" s="334">
        <f>$L$120/1000*24*($F$25+$F$26)</f>
        <v>0</v>
      </c>
      <c r="AC133" s="335">
        <f>AA$133+AB$133</f>
        <v>0</v>
      </c>
      <c r="AD133" s="333">
        <f>$M$119/1000*($L$25^2*$J$25+$L$26^2*$J$26)</f>
        <v>0</v>
      </c>
      <c r="AE133" s="334">
        <f>$M$120/1000*24*($F$25+$F$26)</f>
        <v>0</v>
      </c>
      <c r="AF133" s="335">
        <f>AD$133+AE$133</f>
        <v>0</v>
      </c>
      <c r="AG133" s="333">
        <f>$N$119/1000*($L$25^2*$J$25+$L$26^2*$J$26)</f>
        <v>0</v>
      </c>
      <c r="AH133" s="334">
        <f>$N$120/1000*24*($F$25+$F$26)</f>
        <v>0</v>
      </c>
      <c r="AI133" s="335">
        <f>AG$133+AH$133</f>
        <v>0</v>
      </c>
      <c r="AJ133" s="333">
        <f>$O$119/1000*($L$25^2*$J$25+$L$26^2*$J$26)</f>
        <v>0</v>
      </c>
      <c r="AK133" s="334">
        <f>$O$120/1000*24*($F$25+$F$26)</f>
        <v>0</v>
      </c>
      <c r="AL133" s="335">
        <f>AJ$133+AK$133</f>
        <v>0</v>
      </c>
      <c r="AM133" s="333">
        <f>$P$119/1000*($L$25^2*$J$25+$L$26^2*$J$26)</f>
        <v>0</v>
      </c>
      <c r="AN133" s="334">
        <f>$P$120/1000*24*($F$25+$F$26)</f>
        <v>0</v>
      </c>
      <c r="AO133" s="335">
        <f>AM$133+AN$133</f>
        <v>0</v>
      </c>
      <c r="AP133" s="333">
        <f>$Q$119/1000*($L$25^2*$J$25+$L$26^2*$J$26)</f>
        <v>0</v>
      </c>
      <c r="AQ133" s="334">
        <f>$Q$120/1000*24*($F$25+$F$26)</f>
        <v>0</v>
      </c>
      <c r="AR133" s="335">
        <f>AP$133+AQ$133</f>
        <v>0</v>
      </c>
      <c r="AS133" s="333">
        <f>$R$119/1000*($L$25^2*$J$25+$L$26^2*$J$26)</f>
        <v>0</v>
      </c>
      <c r="AT133" s="334">
        <f>$R$120/1000*24*($F$25+$F$26)</f>
        <v>0</v>
      </c>
      <c r="AU133" s="335">
        <f>AS$133+AT$133</f>
        <v>0</v>
      </c>
      <c r="AV133" s="333">
        <f>$S$119/1000*($L$25^2*$J$25+$L$26^2*$J$26)</f>
        <v>0</v>
      </c>
      <c r="AW133" s="334">
        <f>$S$120/1000*24*($F$25+$F$26)</f>
        <v>0</v>
      </c>
      <c r="AX133" s="335">
        <f>AV$133+AW$133</f>
        <v>0</v>
      </c>
      <c r="AY133" s="333">
        <f>$T$119/1000*($L$25^2*$J$25+$L$26^2*$J$26)</f>
        <v>0</v>
      </c>
      <c r="AZ133" s="334">
        <f>$T$120/1000*24*($F$25+$F$26)</f>
        <v>0</v>
      </c>
      <c r="BA133" s="335">
        <f>AY$133+AZ$133</f>
        <v>0</v>
      </c>
      <c r="BB133" s="333">
        <f>$U$119/1000*($L$25^2*$J$25+$L$26^2*$J$26)</f>
        <v>0</v>
      </c>
      <c r="BC133" s="334">
        <f>$U$120/1000*24*($F$25+$F$26)</f>
        <v>0</v>
      </c>
      <c r="BD133" s="335">
        <f>BB$133+BC$133</f>
        <v>0</v>
      </c>
      <c r="BE133" s="333">
        <f>$V$119/1000*($L$25^2*$J$25+$L$26^2*$J$26)</f>
        <v>0</v>
      </c>
      <c r="BF133" s="334">
        <f>$V$120/1000*24*($F$25+$F$26)</f>
        <v>0</v>
      </c>
      <c r="BG133" s="335">
        <f>BE$133+BF$133</f>
        <v>0</v>
      </c>
      <c r="BH133" s="333">
        <f>$W$119/1000*($L$25^2*$J$25+$L$26^2*$J$26)</f>
        <v>0</v>
      </c>
      <c r="BI133" s="334">
        <f>$W$120/1000*24*($F$25+$F$26)</f>
        <v>0</v>
      </c>
      <c r="BJ133" s="336">
        <f>BH$133+BI$133</f>
        <v>0</v>
      </c>
    </row>
    <row r="134" spans="2:62" x14ac:dyDescent="0.4">
      <c r="B134" s="332">
        <v>2</v>
      </c>
      <c r="C134" s="333">
        <f>$D$119/1000*($L$27^2*$J$27+$L$28^2*$J$28)</f>
        <v>0</v>
      </c>
      <c r="D134" s="334">
        <f>$D$120/1000*24*($F$27+$F$28)</f>
        <v>0</v>
      </c>
      <c r="E134" s="335">
        <f>$C$134+$D$134</f>
        <v>0</v>
      </c>
      <c r="F134" s="333">
        <f>$E$119/1000*($L$27^2*$J$27+$L$28^2*$J$28)</f>
        <v>0</v>
      </c>
      <c r="G134" s="334">
        <f>$E$120/1000*24*($F$27+$F$28)</f>
        <v>0</v>
      </c>
      <c r="H134" s="335">
        <f>F$134+G$134</f>
        <v>0</v>
      </c>
      <c r="I134" s="333">
        <f>$F$119/1000*($L$27^2*$J$27+$L$28^2*$J$28)</f>
        <v>0</v>
      </c>
      <c r="J134" s="334">
        <f>$F$120/1000*24*($F$27+$F$28)</f>
        <v>0</v>
      </c>
      <c r="K134" s="335">
        <f>I$134+J$134</f>
        <v>0</v>
      </c>
      <c r="L134" s="333">
        <f>$G$119/1000*($L$27^2*$J$27+$L$28^2*$J$28)</f>
        <v>0</v>
      </c>
      <c r="M134" s="334">
        <f>$G$120/1000*24*($F$27+$F$28)</f>
        <v>0</v>
      </c>
      <c r="N134" s="335">
        <f>L$134+M$134</f>
        <v>0</v>
      </c>
      <c r="O134" s="333">
        <f>$H$119/1000*($L$27^2*$J$27+$L$28^2*$J$28)</f>
        <v>0</v>
      </c>
      <c r="P134" s="334">
        <f>$H$120/1000*24*($F$27+$F$28)</f>
        <v>0</v>
      </c>
      <c r="Q134" s="335">
        <f>O$134+P$134</f>
        <v>0</v>
      </c>
      <c r="R134" s="333">
        <f>$I$119/1000*($L$27^2*$J$27+$L$28^2*$J$28)</f>
        <v>0</v>
      </c>
      <c r="S134" s="334">
        <f>$I$120/1000*24*($F$27+$F$28)</f>
        <v>0</v>
      </c>
      <c r="T134" s="335">
        <f>R$134+S$134</f>
        <v>0</v>
      </c>
      <c r="U134" s="333">
        <f>$J$119/1000*($L$27^2*$J$27+$L$28^2*$J$28)</f>
        <v>0</v>
      </c>
      <c r="V134" s="334">
        <f>$J$120/1000*24*($F$27+$F$28)</f>
        <v>0</v>
      </c>
      <c r="W134" s="335">
        <f>U$134+V$134</f>
        <v>0</v>
      </c>
      <c r="X134" s="333">
        <f>$K$119/1000*($L$27^2*$J$27+$L$28^2*$J$28)</f>
        <v>0</v>
      </c>
      <c r="Y134" s="334">
        <f>$K$120/1000*24*($F$27+$F$28)</f>
        <v>0</v>
      </c>
      <c r="Z134" s="335">
        <f>X$134+Y$134</f>
        <v>0</v>
      </c>
      <c r="AA134" s="333">
        <f>$L$119/1000*($L$27^2*$J$27+$L$28^2*$J$28)</f>
        <v>0</v>
      </c>
      <c r="AB134" s="334">
        <f>$L$120/1000*24*($F$27+$F$28)</f>
        <v>0</v>
      </c>
      <c r="AC134" s="335">
        <f>AA$134+AB$134</f>
        <v>0</v>
      </c>
      <c r="AD134" s="333">
        <f>$M$119/1000*($L$27^2*$J$27+$L$28^2*$J$28)</f>
        <v>0</v>
      </c>
      <c r="AE134" s="334">
        <f>$M$120/1000*24*($F$27+$F$28)</f>
        <v>0</v>
      </c>
      <c r="AF134" s="335">
        <f>AD$134+AE$134</f>
        <v>0</v>
      </c>
      <c r="AG134" s="333">
        <f>$N$119/1000*($L$27^2*$J$27+$L$28^2*$J$28)</f>
        <v>0</v>
      </c>
      <c r="AH134" s="334">
        <f>$N$120/1000*24*($F$27+$F$28)</f>
        <v>0</v>
      </c>
      <c r="AI134" s="335">
        <f>AG$134+AH$134</f>
        <v>0</v>
      </c>
      <c r="AJ134" s="333">
        <f>$O$119/1000*($L$27^2*$J$27+$L$28^2*$J$28)</f>
        <v>0</v>
      </c>
      <c r="AK134" s="334">
        <f>$O$120/1000*24*($F$27+$F$28)</f>
        <v>0</v>
      </c>
      <c r="AL134" s="335">
        <f>AJ$134+AK$134</f>
        <v>0</v>
      </c>
      <c r="AM134" s="333">
        <f>$P$119/1000*($L$27^2*$J$27+$L$28^2*$J$28)</f>
        <v>0</v>
      </c>
      <c r="AN134" s="334">
        <f>$P$120/1000*24*($F$27+$F$28)</f>
        <v>0</v>
      </c>
      <c r="AO134" s="335">
        <f>AM$134+AN$134</f>
        <v>0</v>
      </c>
      <c r="AP134" s="333">
        <f>$Q$119/1000*($L$27^2*$J$27+$L$28^2*$J$28)</f>
        <v>0</v>
      </c>
      <c r="AQ134" s="334">
        <f>$Q$120/1000*24*($F$27+$F$28)</f>
        <v>0</v>
      </c>
      <c r="AR134" s="335">
        <f>AP$134+AQ$134</f>
        <v>0</v>
      </c>
      <c r="AS134" s="333">
        <f>$R$119/1000*($L$27^2*$J$27+$L$28^2*$J$28)</f>
        <v>0</v>
      </c>
      <c r="AT134" s="334">
        <f>$R$120/1000*24*($F$27+$F$28)</f>
        <v>0</v>
      </c>
      <c r="AU134" s="335">
        <f>AS$134+AT$134</f>
        <v>0</v>
      </c>
      <c r="AV134" s="333">
        <f>$S$119/1000*($L$27^2*$J$27+$L$28^2*$J$28)</f>
        <v>0</v>
      </c>
      <c r="AW134" s="334">
        <f>$S$120/1000*24*($F$27+$F$28)</f>
        <v>0</v>
      </c>
      <c r="AX134" s="335">
        <f>AV$134+AW$134</f>
        <v>0</v>
      </c>
      <c r="AY134" s="333">
        <f>$T$119/1000*($L$27^2*$J$27+$L$28^2*$J$28)</f>
        <v>0</v>
      </c>
      <c r="AZ134" s="334">
        <f>$T$120/1000*24*($F$27+$F$28)</f>
        <v>0</v>
      </c>
      <c r="BA134" s="335">
        <f>AY$134+AZ$134</f>
        <v>0</v>
      </c>
      <c r="BB134" s="333">
        <f>$U$119/1000*($L$27^2*$J$27+$L$28^2*$J$28)</f>
        <v>0</v>
      </c>
      <c r="BC134" s="334">
        <f>$U$120/1000*24*($F$27+$F$28)</f>
        <v>0</v>
      </c>
      <c r="BD134" s="335">
        <f>BB$134+BC$134</f>
        <v>0</v>
      </c>
      <c r="BE134" s="333">
        <f>$V$119/1000*($L$27^2*$J$27+$L$28^2*$J$28)</f>
        <v>0</v>
      </c>
      <c r="BF134" s="334">
        <f>$V$120/1000*24*($F$27+$F$28)</f>
        <v>0</v>
      </c>
      <c r="BG134" s="335">
        <f>BE$134+BF$134</f>
        <v>0</v>
      </c>
      <c r="BH134" s="333">
        <f>$W$119/1000*($L$27^2*$J$27+$L$28^2*$J$28)</f>
        <v>0</v>
      </c>
      <c r="BI134" s="334">
        <f>$W$120/1000*24*($F$27+$F$28)</f>
        <v>0</v>
      </c>
      <c r="BJ134" s="336">
        <f>BH$134+BI$134</f>
        <v>0</v>
      </c>
    </row>
    <row r="135" spans="2:62" ht="19.5" thickBot="1" x14ac:dyDescent="0.45">
      <c r="B135" s="337">
        <v>3</v>
      </c>
      <c r="C135" s="338">
        <f>$D$119/1000*($L$29^2*$J$29+$L$30^2*$J$30)</f>
        <v>0</v>
      </c>
      <c r="D135" s="339">
        <f>$D$120/1000*24*($F$29+$F$30)</f>
        <v>0</v>
      </c>
      <c r="E135" s="340">
        <f>$C$135+$D$135</f>
        <v>0</v>
      </c>
      <c r="F135" s="338">
        <f>$E$119/1000*($L$29^2*$J$29+$L$30^2*$J$30)</f>
        <v>0</v>
      </c>
      <c r="G135" s="339">
        <f>$E$120/1000*24*($F$29+$F$30)</f>
        <v>0</v>
      </c>
      <c r="H135" s="340">
        <f>F$135+G$135</f>
        <v>0</v>
      </c>
      <c r="I135" s="338">
        <f>$F$119/1000*($L$29^2*$J$29+$L$30^2*$J$30)</f>
        <v>0</v>
      </c>
      <c r="J135" s="339">
        <f>$F$120/1000*24*($F$29+$F$30)</f>
        <v>0</v>
      </c>
      <c r="K135" s="340">
        <f>I$135+J$135</f>
        <v>0</v>
      </c>
      <c r="L135" s="338">
        <f>$G$119/1000*($L$29^2*$J$29+$L$30^2*$J$30)</f>
        <v>0</v>
      </c>
      <c r="M135" s="339">
        <f>$G$120/1000*24*($F$29+$F$30)</f>
        <v>0</v>
      </c>
      <c r="N135" s="340">
        <f>L$135+M$135</f>
        <v>0</v>
      </c>
      <c r="O135" s="338">
        <f>$H$119/1000*($L$29^2*$J$29+$L$30^2*$J$30)</f>
        <v>0</v>
      </c>
      <c r="P135" s="339">
        <f>$H$120/1000*24*($F$29+$F$30)</f>
        <v>0</v>
      </c>
      <c r="Q135" s="340">
        <f>O$135+P$135</f>
        <v>0</v>
      </c>
      <c r="R135" s="338">
        <f>$I$119/1000*($L$29^2*$J$29+$L$30^2*$J$30)</f>
        <v>0</v>
      </c>
      <c r="S135" s="339">
        <f>$I$120/1000*24*($F$29+$F$30)</f>
        <v>0</v>
      </c>
      <c r="T135" s="340">
        <f>R$135+S$135</f>
        <v>0</v>
      </c>
      <c r="U135" s="338">
        <f>$J$119/1000*($L$29^2*$J$29+$L$30^2*$J$30)</f>
        <v>0</v>
      </c>
      <c r="V135" s="339">
        <f>$J$120/1000*24*($F$29+$F$30)</f>
        <v>0</v>
      </c>
      <c r="W135" s="340">
        <f>U$135+V$135</f>
        <v>0</v>
      </c>
      <c r="X135" s="338">
        <f>$K$119/1000*($L$29^2*$J$29+$L$30^2*$J$30)</f>
        <v>0</v>
      </c>
      <c r="Y135" s="339">
        <f>$K$120/1000*24*($F$29+$F$30)</f>
        <v>0</v>
      </c>
      <c r="Z135" s="340">
        <f>X$135+Y$135</f>
        <v>0</v>
      </c>
      <c r="AA135" s="338">
        <f>$L$119/1000*($L$29^2*$J$29+$L$30^2*$J$30)</f>
        <v>0</v>
      </c>
      <c r="AB135" s="339">
        <f>$L$120/1000*24*($F$29+$F$30)</f>
        <v>0</v>
      </c>
      <c r="AC135" s="340">
        <f>AA$135+AB$135</f>
        <v>0</v>
      </c>
      <c r="AD135" s="338">
        <f>$M$119/1000*($L$29^2*$J$29+$L$30^2*$J$30)</f>
        <v>0</v>
      </c>
      <c r="AE135" s="339">
        <f>$M$120/1000*24*($F$29+$F$30)</f>
        <v>0</v>
      </c>
      <c r="AF135" s="340">
        <f>AD$135+AE$135</f>
        <v>0</v>
      </c>
      <c r="AG135" s="338">
        <f>$N$119/1000*($L$29^2*$J$29+$L$30^2*$J$30)</f>
        <v>0</v>
      </c>
      <c r="AH135" s="339">
        <f>$N$120/1000*24*($F$29+$F$30)</f>
        <v>0</v>
      </c>
      <c r="AI135" s="340">
        <f>AG$135+AH$135</f>
        <v>0</v>
      </c>
      <c r="AJ135" s="338">
        <f>$O$119/1000*($L$29^2*$J$29+$L$30^2*$J$30)</f>
        <v>0</v>
      </c>
      <c r="AK135" s="339">
        <f>$O$120/1000*24*($F$29+$F$30)</f>
        <v>0</v>
      </c>
      <c r="AL135" s="340">
        <f>AJ$135+AK$135</f>
        <v>0</v>
      </c>
      <c r="AM135" s="338">
        <f>$P$119/1000*($L$29^2*$J$29+$L$30^2*$J$30)</f>
        <v>0</v>
      </c>
      <c r="AN135" s="339">
        <f>$P$120/1000*24*($F$29+$F$30)</f>
        <v>0</v>
      </c>
      <c r="AO135" s="340">
        <f>AM$135+AN$135</f>
        <v>0</v>
      </c>
      <c r="AP135" s="338">
        <f>$Q$119/1000*($L$29^2*$J$29+$L$30^2*$J$30)</f>
        <v>0</v>
      </c>
      <c r="AQ135" s="339">
        <f>$Q$120/1000*24*($F$29+$F$30)</f>
        <v>0</v>
      </c>
      <c r="AR135" s="340">
        <f>AP$135+AQ$135</f>
        <v>0</v>
      </c>
      <c r="AS135" s="338">
        <f>$R$119/1000*($L$29^2*$J$29+$L$30^2*$J$30)</f>
        <v>0</v>
      </c>
      <c r="AT135" s="339">
        <f>$R$120/1000*24*($F$29+$F$30)</f>
        <v>0</v>
      </c>
      <c r="AU135" s="340">
        <f>AS$135+AT$135</f>
        <v>0</v>
      </c>
      <c r="AV135" s="338">
        <f>$S$119/1000*($L$29^2*$J$29+$L$30^2*$J$30)</f>
        <v>0</v>
      </c>
      <c r="AW135" s="339">
        <f>$S$120/1000*24*($F$29+$F$30)</f>
        <v>0</v>
      </c>
      <c r="AX135" s="340">
        <f>AV$135+AW$135</f>
        <v>0</v>
      </c>
      <c r="AY135" s="338">
        <f>$T$119/1000*($L$29^2*$J$29+$L$30^2*$J$30)</f>
        <v>0</v>
      </c>
      <c r="AZ135" s="339">
        <f>$T$120/1000*24*($F$29+$F$30)</f>
        <v>0</v>
      </c>
      <c r="BA135" s="340">
        <f>AY$135+AZ$135</f>
        <v>0</v>
      </c>
      <c r="BB135" s="338">
        <f>$U$119/1000*($L$29^2*$J$29+$L$30^2*$J$30)</f>
        <v>0</v>
      </c>
      <c r="BC135" s="339">
        <f>$U$120/1000*24*($F$29+$F$30)</f>
        <v>0</v>
      </c>
      <c r="BD135" s="340">
        <f>BB$135+BC$135</f>
        <v>0</v>
      </c>
      <c r="BE135" s="338">
        <f>$V$119/1000*($L$29^2*$J$29+$L$30^2*$J$30)</f>
        <v>0</v>
      </c>
      <c r="BF135" s="339">
        <f>$V$120/1000*24*($F$29+$F$30)</f>
        <v>0</v>
      </c>
      <c r="BG135" s="340">
        <f>BE$135+BF$135</f>
        <v>0</v>
      </c>
      <c r="BH135" s="338">
        <f>$W$119/1000*($L$29^2*$J$29+$L$30^2*$J$30)</f>
        <v>0</v>
      </c>
      <c r="BI135" s="339">
        <f>$W$120/1000*24*($F$29+$F$30)</f>
        <v>0</v>
      </c>
      <c r="BJ135" s="341">
        <f>BH$135+BI$135</f>
        <v>0</v>
      </c>
    </row>
    <row r="136" spans="2:62" s="382" customFormat="1" ht="15.75" thickBot="1" x14ac:dyDescent="0.45">
      <c r="C136" s="383">
        <f>SUM(C124:C135)</f>
        <v>0</v>
      </c>
      <c r="D136" s="383">
        <f t="shared" ref="D136:BJ136" si="71">SUM(D124:D135)</f>
        <v>0</v>
      </c>
      <c r="E136" s="383">
        <f t="shared" si="71"/>
        <v>0</v>
      </c>
      <c r="F136" s="383">
        <f t="shared" si="71"/>
        <v>0</v>
      </c>
      <c r="G136" s="383">
        <f t="shared" si="71"/>
        <v>0</v>
      </c>
      <c r="H136" s="383">
        <f t="shared" si="71"/>
        <v>0</v>
      </c>
      <c r="I136" s="383">
        <f t="shared" si="71"/>
        <v>0</v>
      </c>
      <c r="J136" s="383">
        <f t="shared" si="71"/>
        <v>0</v>
      </c>
      <c r="K136" s="383">
        <f t="shared" si="71"/>
        <v>0</v>
      </c>
      <c r="L136" s="383">
        <f t="shared" si="71"/>
        <v>0</v>
      </c>
      <c r="M136" s="383">
        <f t="shared" si="71"/>
        <v>0</v>
      </c>
      <c r="N136" s="383">
        <f t="shared" si="71"/>
        <v>0</v>
      </c>
      <c r="O136" s="383">
        <f t="shared" si="71"/>
        <v>0</v>
      </c>
      <c r="P136" s="383">
        <f t="shared" si="71"/>
        <v>0</v>
      </c>
      <c r="Q136" s="383">
        <f t="shared" si="71"/>
        <v>0</v>
      </c>
      <c r="R136" s="383">
        <f t="shared" si="71"/>
        <v>0</v>
      </c>
      <c r="S136" s="383">
        <f t="shared" si="71"/>
        <v>0</v>
      </c>
      <c r="T136" s="383">
        <f t="shared" si="71"/>
        <v>0</v>
      </c>
      <c r="U136" s="383">
        <f t="shared" si="71"/>
        <v>0</v>
      </c>
      <c r="V136" s="383">
        <f t="shared" si="71"/>
        <v>0</v>
      </c>
      <c r="W136" s="383">
        <f t="shared" si="71"/>
        <v>0</v>
      </c>
      <c r="X136" s="383">
        <f t="shared" si="71"/>
        <v>0</v>
      </c>
      <c r="Y136" s="383">
        <f t="shared" si="71"/>
        <v>0</v>
      </c>
      <c r="Z136" s="383">
        <f t="shared" si="71"/>
        <v>0</v>
      </c>
      <c r="AA136" s="383">
        <f t="shared" si="71"/>
        <v>0</v>
      </c>
      <c r="AB136" s="383">
        <f t="shared" si="71"/>
        <v>0</v>
      </c>
      <c r="AC136" s="383">
        <f t="shared" si="71"/>
        <v>0</v>
      </c>
      <c r="AD136" s="383">
        <f t="shared" si="71"/>
        <v>0</v>
      </c>
      <c r="AE136" s="383">
        <f t="shared" si="71"/>
        <v>0</v>
      </c>
      <c r="AF136" s="383">
        <f t="shared" si="71"/>
        <v>0</v>
      </c>
      <c r="AG136" s="383">
        <f t="shared" si="71"/>
        <v>0</v>
      </c>
      <c r="AH136" s="383">
        <f t="shared" si="71"/>
        <v>0</v>
      </c>
      <c r="AI136" s="383">
        <f t="shared" si="71"/>
        <v>0</v>
      </c>
      <c r="AJ136" s="383">
        <f t="shared" si="71"/>
        <v>0</v>
      </c>
      <c r="AK136" s="383">
        <f t="shared" si="71"/>
        <v>0</v>
      </c>
      <c r="AL136" s="383">
        <f t="shared" si="71"/>
        <v>0</v>
      </c>
      <c r="AM136" s="383">
        <f t="shared" si="71"/>
        <v>0</v>
      </c>
      <c r="AN136" s="383">
        <f t="shared" si="71"/>
        <v>0</v>
      </c>
      <c r="AO136" s="383">
        <f t="shared" si="71"/>
        <v>0</v>
      </c>
      <c r="AP136" s="383">
        <f t="shared" si="71"/>
        <v>0</v>
      </c>
      <c r="AQ136" s="383">
        <f t="shared" si="71"/>
        <v>0</v>
      </c>
      <c r="AR136" s="383">
        <f t="shared" si="71"/>
        <v>0</v>
      </c>
      <c r="AS136" s="383">
        <f t="shared" si="71"/>
        <v>0</v>
      </c>
      <c r="AT136" s="383">
        <f t="shared" si="71"/>
        <v>0</v>
      </c>
      <c r="AU136" s="383">
        <f t="shared" si="71"/>
        <v>0</v>
      </c>
      <c r="AV136" s="383">
        <f t="shared" si="71"/>
        <v>0</v>
      </c>
      <c r="AW136" s="383">
        <f t="shared" si="71"/>
        <v>0</v>
      </c>
      <c r="AX136" s="383">
        <f t="shared" si="71"/>
        <v>0</v>
      </c>
      <c r="AY136" s="383">
        <f t="shared" si="71"/>
        <v>0</v>
      </c>
      <c r="AZ136" s="383">
        <f t="shared" si="71"/>
        <v>0</v>
      </c>
      <c r="BA136" s="383">
        <f t="shared" si="71"/>
        <v>0</v>
      </c>
      <c r="BB136" s="383">
        <f t="shared" si="71"/>
        <v>0</v>
      </c>
      <c r="BC136" s="383">
        <f t="shared" si="71"/>
        <v>0</v>
      </c>
      <c r="BD136" s="383">
        <f t="shared" si="71"/>
        <v>0</v>
      </c>
      <c r="BE136" s="383">
        <f t="shared" si="71"/>
        <v>0</v>
      </c>
      <c r="BF136" s="383">
        <f t="shared" si="71"/>
        <v>0</v>
      </c>
      <c r="BG136" s="383">
        <f t="shared" si="71"/>
        <v>0</v>
      </c>
      <c r="BH136" s="383">
        <f t="shared" si="71"/>
        <v>0</v>
      </c>
      <c r="BI136" s="383">
        <f t="shared" si="71"/>
        <v>0</v>
      </c>
      <c r="BJ136" s="383">
        <f t="shared" si="71"/>
        <v>0</v>
      </c>
    </row>
    <row r="137" spans="2:62" ht="19.5" thickBot="1" x14ac:dyDescent="0.45">
      <c r="B137" s="342" t="s">
        <v>79</v>
      </c>
      <c r="F137" s="315"/>
      <c r="G137" s="315"/>
      <c r="H137" s="315"/>
      <c r="I137" s="315"/>
      <c r="J137" s="315"/>
      <c r="K137" s="315"/>
      <c r="L137" s="315"/>
      <c r="M137" s="315"/>
      <c r="Q137" s="343"/>
      <c r="R137" s="343"/>
      <c r="S137" s="343"/>
      <c r="T137" s="343"/>
      <c r="U137" s="343"/>
      <c r="V137" s="343"/>
      <c r="W137" s="343"/>
      <c r="X137" s="343"/>
      <c r="Y137" s="343"/>
      <c r="Z137" s="343"/>
      <c r="AA137" s="343"/>
      <c r="AB137" s="343"/>
    </row>
    <row r="138" spans="2:62" x14ac:dyDescent="0.4">
      <c r="B138" s="270" t="s">
        <v>358</v>
      </c>
      <c r="F138" s="315"/>
      <c r="G138" s="315"/>
      <c r="H138" s="315"/>
      <c r="I138" s="315"/>
      <c r="J138" s="315"/>
      <c r="K138" s="315"/>
      <c r="L138" s="315"/>
      <c r="M138" s="315"/>
      <c r="Q138" s="343"/>
      <c r="R138" s="343"/>
      <c r="S138" s="343"/>
      <c r="T138" s="343"/>
      <c r="U138" s="343"/>
      <c r="V138" s="343"/>
      <c r="W138" s="343"/>
      <c r="X138" s="343"/>
      <c r="Y138" s="343"/>
      <c r="Z138" s="343"/>
      <c r="AA138" s="343"/>
      <c r="AB138" s="343"/>
    </row>
    <row r="139" spans="2:62" ht="19.5" thickBot="1" x14ac:dyDescent="0.45">
      <c r="B139" s="449">
        <f>SUM($C$136,$F$136,$I$136,$L$136,$O$136,$R$136,$U$136,$X$136,$AA$136,$AD$136,$AG$136,$AJ$136,$AM$136,$AP$136,$AS$136,$AV$136,$AY$136,$BB$136,$BE$136,$BH$136)</f>
        <v>0</v>
      </c>
      <c r="C139" s="24" t="s">
        <v>561</v>
      </c>
      <c r="F139" s="315"/>
      <c r="G139" s="315"/>
      <c r="H139" s="315"/>
      <c r="I139" s="315"/>
      <c r="J139" s="315"/>
      <c r="K139" s="315"/>
      <c r="L139" s="315"/>
      <c r="M139" s="315"/>
      <c r="Q139" s="343"/>
      <c r="R139" s="343"/>
      <c r="S139" s="343"/>
      <c r="T139" s="343"/>
      <c r="U139" s="343"/>
      <c r="V139" s="343"/>
      <c r="W139" s="343"/>
      <c r="X139" s="343"/>
      <c r="Y139" s="343"/>
      <c r="Z139" s="343"/>
      <c r="AA139" s="343"/>
      <c r="AB139" s="343"/>
    </row>
    <row r="140" spans="2:62" x14ac:dyDescent="0.4">
      <c r="B140" s="270" t="s">
        <v>356</v>
      </c>
      <c r="F140" s="315"/>
      <c r="G140" s="315"/>
      <c r="H140" s="315"/>
      <c r="I140" s="315"/>
      <c r="J140" s="315"/>
      <c r="K140" s="315"/>
      <c r="L140" s="315"/>
      <c r="M140" s="315"/>
      <c r="Q140" s="343"/>
      <c r="R140" s="343"/>
      <c r="S140" s="343"/>
      <c r="T140" s="343"/>
      <c r="U140" s="343"/>
      <c r="V140" s="343"/>
      <c r="W140" s="343"/>
      <c r="X140" s="343"/>
      <c r="Y140" s="343"/>
      <c r="Z140" s="343"/>
      <c r="AA140" s="343"/>
      <c r="AB140" s="343"/>
    </row>
    <row r="141" spans="2:62" ht="19.5" thickBot="1" x14ac:dyDescent="0.45">
      <c r="B141" s="344">
        <f>SUM($D$136,$G$136,$J$136,$M$136,$P$136,$S$136,$V$136,$Y$136,$AB$136,$AE$136,$AH$136,$AK$136,$AN$136,$AQ$136,$AT$136,$AW$136,$AZ$136,$BC$136,$BF$136,$BI$136)</f>
        <v>0</v>
      </c>
      <c r="C141" s="24" t="s">
        <v>561</v>
      </c>
      <c r="F141" s="315"/>
      <c r="G141" s="315"/>
      <c r="H141" s="315"/>
      <c r="I141" s="315"/>
      <c r="J141" s="315"/>
      <c r="K141" s="315"/>
      <c r="L141" s="315"/>
      <c r="M141" s="315"/>
      <c r="Q141" s="343"/>
      <c r="R141" s="343"/>
      <c r="S141" s="343"/>
      <c r="T141" s="343"/>
      <c r="U141" s="343"/>
      <c r="V141" s="343"/>
      <c r="W141" s="343"/>
      <c r="X141" s="343"/>
      <c r="Y141" s="343"/>
      <c r="Z141" s="343"/>
      <c r="AA141" s="343"/>
      <c r="AB141" s="343"/>
    </row>
    <row r="142" spans="2:62" x14ac:dyDescent="0.4">
      <c r="B142" s="345" t="s">
        <v>423</v>
      </c>
      <c r="F142" s="315"/>
      <c r="G142" s="315"/>
      <c r="H142" s="315"/>
      <c r="I142" s="315"/>
      <c r="J142" s="315"/>
      <c r="K142" s="315"/>
      <c r="L142" s="315"/>
      <c r="M142" s="315"/>
      <c r="Q142" s="343"/>
      <c r="R142" s="343"/>
      <c r="S142" s="343"/>
      <c r="T142" s="343"/>
      <c r="U142" s="343"/>
      <c r="V142" s="343"/>
      <c r="W142" s="343"/>
      <c r="X142" s="343"/>
      <c r="Y142" s="343"/>
      <c r="Z142" s="343"/>
      <c r="AA142" s="343"/>
      <c r="AB142" s="343"/>
    </row>
    <row r="143" spans="2:62" ht="19.5" thickBot="1" x14ac:dyDescent="0.45">
      <c r="B143" s="344">
        <f>SUM($E$136,$H$136,$K$136,$N$136,$Q$136,$T$136,$W$136,$Z$136,$AC$136,$AF$136,$AI$136,$AL$136,$AO$136,$AR$136,$AU$136,$AX$136,$BA$136,$BD$136,$BG$136,$BJ$136)</f>
        <v>0</v>
      </c>
      <c r="C143" s="24" t="s">
        <v>561</v>
      </c>
      <c r="F143" s="315"/>
      <c r="G143" s="315"/>
      <c r="H143" s="315"/>
      <c r="I143" s="315"/>
      <c r="J143" s="315"/>
      <c r="K143" s="315"/>
      <c r="L143" s="315"/>
      <c r="M143" s="315"/>
      <c r="Q143" s="343"/>
      <c r="R143" s="343"/>
      <c r="S143" s="343"/>
      <c r="T143" s="343"/>
      <c r="U143" s="343"/>
      <c r="V143" s="343"/>
      <c r="W143" s="343"/>
      <c r="X143" s="343"/>
      <c r="Y143" s="343"/>
      <c r="Z143" s="343"/>
      <c r="AA143" s="343"/>
      <c r="AB143" s="343"/>
    </row>
    <row r="144" spans="2:62" x14ac:dyDescent="0.4">
      <c r="F144" s="315"/>
      <c r="G144" s="315"/>
      <c r="H144" s="315"/>
      <c r="I144" s="315"/>
      <c r="J144" s="315"/>
      <c r="K144" s="315"/>
      <c r="L144" s="315"/>
      <c r="M144" s="315"/>
      <c r="Q144" s="343"/>
      <c r="R144" s="343"/>
      <c r="S144" s="343"/>
      <c r="T144" s="343"/>
      <c r="U144" s="343"/>
      <c r="V144" s="343"/>
      <c r="W144" s="343"/>
      <c r="X144" s="343"/>
      <c r="Y144" s="343"/>
      <c r="Z144" s="343"/>
      <c r="AA144" s="343"/>
      <c r="AB144" s="343"/>
    </row>
    <row r="145" spans="6:28" x14ac:dyDescent="0.4">
      <c r="F145" s="315"/>
      <c r="G145" s="315"/>
      <c r="H145" s="315"/>
      <c r="I145" s="315"/>
      <c r="J145" s="315"/>
      <c r="K145" s="315"/>
      <c r="L145" s="315"/>
      <c r="M145" s="315"/>
      <c r="Q145" s="343"/>
      <c r="R145" s="343"/>
      <c r="S145" s="343"/>
      <c r="T145" s="343"/>
      <c r="U145" s="343"/>
      <c r="V145" s="343"/>
      <c r="W145" s="343"/>
      <c r="X145" s="343"/>
      <c r="Y145" s="343"/>
      <c r="Z145" s="343"/>
      <c r="AA145" s="343"/>
      <c r="AB145" s="343"/>
    </row>
    <row r="146" spans="6:28" x14ac:dyDescent="0.4">
      <c r="F146" s="315"/>
      <c r="G146" s="315"/>
      <c r="H146" s="315"/>
      <c r="I146" s="315"/>
      <c r="J146" s="315"/>
      <c r="K146" s="315"/>
      <c r="L146" s="315"/>
      <c r="M146" s="315"/>
      <c r="Q146" s="343"/>
      <c r="R146" s="343"/>
      <c r="S146" s="343"/>
      <c r="T146" s="343"/>
      <c r="U146" s="343"/>
      <c r="V146" s="343"/>
      <c r="W146" s="343"/>
      <c r="X146" s="343"/>
      <c r="Y146" s="343"/>
      <c r="Z146" s="343"/>
      <c r="AA146" s="343"/>
      <c r="AB146" s="343"/>
    </row>
    <row r="147" spans="6:28" x14ac:dyDescent="0.4">
      <c r="F147" s="315"/>
      <c r="G147" s="315"/>
      <c r="H147" s="315"/>
      <c r="I147" s="315"/>
      <c r="J147" s="315"/>
      <c r="K147" s="315"/>
      <c r="L147" s="315"/>
      <c r="M147" s="315"/>
      <c r="Q147" s="343"/>
      <c r="R147" s="343"/>
      <c r="S147" s="343"/>
      <c r="T147" s="343"/>
      <c r="U147" s="343"/>
      <c r="V147" s="343"/>
      <c r="W147" s="343"/>
      <c r="X147" s="343"/>
      <c r="Y147" s="343"/>
      <c r="Z147" s="343"/>
      <c r="AA147" s="343"/>
      <c r="AB147" s="343"/>
    </row>
    <row r="148" spans="6:28" x14ac:dyDescent="0.4">
      <c r="F148" s="315"/>
      <c r="G148" s="315"/>
      <c r="H148" s="315"/>
      <c r="I148" s="315"/>
      <c r="J148" s="315"/>
      <c r="K148" s="315"/>
      <c r="L148" s="315"/>
      <c r="M148" s="315"/>
      <c r="Q148" s="343"/>
      <c r="R148" s="343"/>
      <c r="S148" s="343"/>
      <c r="T148" s="343"/>
      <c r="U148" s="343"/>
      <c r="V148" s="343"/>
      <c r="W148" s="343"/>
      <c r="X148" s="343"/>
      <c r="Y148" s="343"/>
      <c r="Z148" s="343"/>
      <c r="AA148" s="343"/>
      <c r="AB148" s="343"/>
    </row>
    <row r="149" spans="6:28" x14ac:dyDescent="0.4">
      <c r="F149" s="315"/>
      <c r="G149" s="315"/>
      <c r="H149" s="315"/>
      <c r="I149" s="315"/>
      <c r="J149" s="315"/>
      <c r="K149" s="315"/>
      <c r="L149" s="315"/>
      <c r="M149" s="315"/>
      <c r="Q149" s="343"/>
      <c r="R149" s="343"/>
      <c r="S149" s="343"/>
      <c r="T149" s="343"/>
      <c r="U149" s="343"/>
      <c r="V149" s="343"/>
      <c r="W149" s="343"/>
      <c r="X149" s="343"/>
      <c r="Y149" s="343"/>
      <c r="Z149" s="343"/>
      <c r="AA149" s="343"/>
      <c r="AB149" s="343"/>
    </row>
    <row r="150" spans="6:28" x14ac:dyDescent="0.4">
      <c r="F150" s="315"/>
      <c r="G150" s="315"/>
      <c r="H150" s="315"/>
      <c r="I150" s="315"/>
      <c r="J150" s="315"/>
      <c r="K150" s="315"/>
      <c r="L150" s="315"/>
      <c r="M150" s="315"/>
      <c r="Q150" s="343"/>
      <c r="R150" s="343"/>
      <c r="S150" s="343"/>
      <c r="T150" s="343"/>
      <c r="U150" s="343"/>
      <c r="V150" s="343"/>
      <c r="W150" s="343"/>
      <c r="X150" s="343"/>
      <c r="Y150" s="343"/>
      <c r="Z150" s="343"/>
      <c r="AA150" s="343"/>
      <c r="AB150" s="343"/>
    </row>
    <row r="151" spans="6:28" x14ac:dyDescent="0.4">
      <c r="F151" s="315"/>
      <c r="G151" s="315"/>
      <c r="H151" s="315"/>
      <c r="I151" s="315"/>
      <c r="J151" s="315"/>
      <c r="K151" s="315"/>
      <c r="L151" s="315"/>
      <c r="M151" s="315"/>
      <c r="Q151" s="343"/>
      <c r="R151" s="343"/>
      <c r="S151" s="343"/>
      <c r="T151" s="343"/>
      <c r="U151" s="343"/>
      <c r="V151" s="343"/>
      <c r="W151" s="343"/>
      <c r="X151" s="343"/>
      <c r="Y151" s="343"/>
      <c r="Z151" s="343"/>
      <c r="AA151" s="343"/>
      <c r="AB151" s="343"/>
    </row>
    <row r="152" spans="6:28" x14ac:dyDescent="0.4">
      <c r="F152" s="315"/>
      <c r="G152" s="315"/>
      <c r="H152" s="315"/>
      <c r="I152" s="315"/>
      <c r="J152" s="315"/>
      <c r="K152" s="315"/>
      <c r="L152" s="315"/>
      <c r="M152" s="315"/>
      <c r="Q152" s="343"/>
      <c r="R152" s="343"/>
      <c r="S152" s="343"/>
      <c r="T152" s="343"/>
      <c r="U152" s="343"/>
      <c r="V152" s="343"/>
      <c r="W152" s="343"/>
      <c r="X152" s="343"/>
      <c r="Y152" s="343"/>
      <c r="Z152" s="343"/>
      <c r="AA152" s="343"/>
      <c r="AB152" s="343"/>
    </row>
    <row r="153" spans="6:28" x14ac:dyDescent="0.4">
      <c r="F153" s="315"/>
      <c r="G153" s="315"/>
      <c r="H153" s="315"/>
      <c r="I153" s="315"/>
      <c r="J153" s="315"/>
      <c r="K153" s="315"/>
      <c r="L153" s="315"/>
      <c r="M153" s="315"/>
      <c r="Q153" s="343"/>
      <c r="R153" s="343"/>
      <c r="S153" s="343"/>
      <c r="T153" s="343"/>
      <c r="U153" s="343"/>
      <c r="V153" s="343"/>
      <c r="W153" s="343"/>
      <c r="X153" s="343"/>
      <c r="Y153" s="343"/>
      <c r="Z153" s="343"/>
      <c r="AA153" s="343"/>
      <c r="AB153" s="343"/>
    </row>
    <row r="154" spans="6:28" x14ac:dyDescent="0.4">
      <c r="F154" s="315"/>
      <c r="G154" s="315"/>
      <c r="H154" s="315"/>
      <c r="I154" s="315"/>
      <c r="J154" s="315"/>
      <c r="K154" s="315"/>
      <c r="L154" s="315"/>
      <c r="M154" s="315"/>
      <c r="Q154" s="343"/>
      <c r="R154" s="343"/>
      <c r="S154" s="343"/>
      <c r="T154" s="343"/>
      <c r="U154" s="343"/>
      <c r="V154" s="343"/>
      <c r="W154" s="343"/>
      <c r="X154" s="343"/>
      <c r="Y154" s="343"/>
      <c r="Z154" s="343"/>
      <c r="AA154" s="343"/>
      <c r="AB154" s="343"/>
    </row>
    <row r="155" spans="6:28" x14ac:dyDescent="0.4">
      <c r="F155" s="315"/>
      <c r="G155" s="315"/>
      <c r="H155" s="315"/>
      <c r="I155" s="315"/>
      <c r="J155" s="315"/>
      <c r="K155" s="315"/>
      <c r="L155" s="315"/>
      <c r="M155" s="315"/>
      <c r="Q155" s="343"/>
      <c r="R155" s="343"/>
      <c r="S155" s="343"/>
      <c r="T155" s="343"/>
      <c r="U155" s="343"/>
      <c r="V155" s="343"/>
      <c r="W155" s="343"/>
      <c r="X155" s="343"/>
      <c r="Y155" s="343"/>
      <c r="Z155" s="343"/>
      <c r="AA155" s="343"/>
      <c r="AB155" s="343"/>
    </row>
    <row r="156" spans="6:28" x14ac:dyDescent="0.4">
      <c r="F156" s="315"/>
      <c r="G156" s="315"/>
      <c r="H156" s="315"/>
      <c r="I156" s="315"/>
      <c r="J156" s="315"/>
      <c r="K156" s="315"/>
      <c r="L156" s="315"/>
      <c r="M156" s="315"/>
      <c r="Q156" s="343"/>
      <c r="R156" s="343"/>
      <c r="S156" s="343"/>
      <c r="T156" s="343"/>
      <c r="U156" s="343"/>
      <c r="V156" s="343"/>
      <c r="W156" s="343"/>
      <c r="X156" s="343"/>
      <c r="Y156" s="343"/>
      <c r="Z156" s="343"/>
      <c r="AA156" s="343"/>
      <c r="AB156" s="343"/>
    </row>
    <row r="157" spans="6:28" x14ac:dyDescent="0.4">
      <c r="F157" s="315"/>
      <c r="G157" s="315"/>
      <c r="H157" s="315"/>
      <c r="I157" s="315"/>
      <c r="J157" s="315"/>
      <c r="K157" s="315"/>
      <c r="L157" s="315"/>
      <c r="M157" s="315"/>
      <c r="Q157" s="343"/>
      <c r="R157" s="343"/>
      <c r="S157" s="343"/>
      <c r="T157" s="343"/>
      <c r="U157" s="343"/>
      <c r="V157" s="343"/>
      <c r="W157" s="343"/>
      <c r="X157" s="343"/>
      <c r="Y157" s="343"/>
      <c r="Z157" s="343"/>
      <c r="AA157" s="343"/>
      <c r="AB157" s="343"/>
    </row>
    <row r="158" spans="6:28" x14ac:dyDescent="0.4">
      <c r="F158" s="315"/>
      <c r="G158" s="315"/>
      <c r="H158" s="315"/>
      <c r="I158" s="315"/>
      <c r="J158" s="315"/>
      <c r="K158" s="315"/>
      <c r="L158" s="315"/>
      <c r="M158" s="315"/>
      <c r="Q158" s="343"/>
      <c r="R158" s="343"/>
      <c r="S158" s="343"/>
      <c r="T158" s="343"/>
      <c r="U158" s="343"/>
      <c r="V158" s="343"/>
      <c r="W158" s="343"/>
      <c r="X158" s="343"/>
      <c r="Y158" s="343"/>
      <c r="Z158" s="343"/>
      <c r="AA158" s="343"/>
      <c r="AB158" s="343"/>
    </row>
    <row r="159" spans="6:28" x14ac:dyDescent="0.4">
      <c r="F159" s="315"/>
      <c r="G159" s="315"/>
      <c r="H159" s="315"/>
      <c r="I159" s="315"/>
      <c r="J159" s="315"/>
      <c r="K159" s="315"/>
      <c r="L159" s="315"/>
      <c r="M159" s="315"/>
      <c r="Q159" s="343"/>
      <c r="R159" s="343"/>
      <c r="S159" s="343"/>
      <c r="T159" s="343"/>
      <c r="U159" s="343"/>
      <c r="V159" s="343"/>
      <c r="W159" s="343"/>
      <c r="X159" s="343"/>
      <c r="Y159" s="343"/>
      <c r="Z159" s="343"/>
      <c r="AA159" s="343"/>
      <c r="AB159" s="343"/>
    </row>
    <row r="160" spans="6:28" x14ac:dyDescent="0.4">
      <c r="F160" s="315"/>
      <c r="G160" s="315"/>
      <c r="H160" s="315"/>
      <c r="I160" s="315"/>
      <c r="J160" s="315"/>
      <c r="K160" s="315"/>
      <c r="L160" s="315"/>
      <c r="M160" s="315"/>
      <c r="Q160" s="343"/>
      <c r="R160" s="343"/>
      <c r="S160" s="343"/>
      <c r="T160" s="343"/>
      <c r="U160" s="343"/>
      <c r="V160" s="343"/>
      <c r="W160" s="343"/>
      <c r="X160" s="343"/>
      <c r="Y160" s="343"/>
      <c r="Z160" s="343"/>
      <c r="AA160" s="343"/>
      <c r="AB160" s="343"/>
    </row>
    <row r="161" spans="6:28" x14ac:dyDescent="0.4">
      <c r="F161" s="315"/>
      <c r="G161" s="315"/>
      <c r="H161" s="315"/>
      <c r="I161" s="315"/>
      <c r="J161" s="315"/>
      <c r="K161" s="315"/>
      <c r="L161" s="315"/>
      <c r="M161" s="315"/>
      <c r="Q161" s="343"/>
      <c r="R161" s="343"/>
      <c r="S161" s="343"/>
      <c r="T161" s="343"/>
      <c r="U161" s="343"/>
      <c r="V161" s="343"/>
      <c r="W161" s="343"/>
      <c r="X161" s="343"/>
      <c r="Y161" s="343"/>
      <c r="Z161" s="343"/>
      <c r="AA161" s="343"/>
      <c r="AB161" s="343"/>
    </row>
    <row r="162" spans="6:28" x14ac:dyDescent="0.4">
      <c r="F162" s="315"/>
      <c r="G162" s="315"/>
      <c r="H162" s="315"/>
      <c r="I162" s="315"/>
      <c r="J162" s="315"/>
      <c r="K162" s="315"/>
      <c r="L162" s="315"/>
      <c r="M162" s="315"/>
      <c r="Q162" s="343"/>
      <c r="R162" s="343"/>
      <c r="S162" s="343"/>
      <c r="T162" s="343"/>
      <c r="U162" s="343"/>
      <c r="V162" s="343"/>
      <c r="W162" s="343"/>
      <c r="X162" s="343"/>
      <c r="Y162" s="343"/>
      <c r="Z162" s="343"/>
      <c r="AA162" s="343"/>
      <c r="AB162" s="343"/>
    </row>
    <row r="163" spans="6:28" x14ac:dyDescent="0.4">
      <c r="F163" s="315"/>
      <c r="G163" s="315"/>
      <c r="H163" s="315"/>
      <c r="I163" s="315"/>
      <c r="J163" s="315"/>
      <c r="K163" s="315"/>
      <c r="L163" s="315"/>
      <c r="M163" s="315"/>
      <c r="Q163" s="343"/>
      <c r="R163" s="343"/>
      <c r="S163" s="343"/>
      <c r="T163" s="343"/>
      <c r="U163" s="343"/>
      <c r="V163" s="343"/>
      <c r="W163" s="343"/>
      <c r="X163" s="343"/>
      <c r="Y163" s="343"/>
      <c r="Z163" s="343"/>
      <c r="AA163" s="343"/>
      <c r="AB163" s="343"/>
    </row>
    <row r="164" spans="6:28" x14ac:dyDescent="0.4">
      <c r="F164" s="315"/>
      <c r="G164" s="315"/>
      <c r="H164" s="315"/>
      <c r="I164" s="315"/>
      <c r="J164" s="315"/>
      <c r="K164" s="315"/>
      <c r="L164" s="315"/>
      <c r="M164" s="315"/>
      <c r="Q164" s="343"/>
      <c r="R164" s="343"/>
      <c r="S164" s="343"/>
      <c r="T164" s="343"/>
      <c r="U164" s="343"/>
      <c r="V164" s="343"/>
      <c r="W164" s="343"/>
      <c r="X164" s="343"/>
      <c r="Y164" s="343"/>
      <c r="Z164" s="343"/>
      <c r="AA164" s="343"/>
      <c r="AB164" s="343"/>
    </row>
    <row r="165" spans="6:28" x14ac:dyDescent="0.4">
      <c r="F165" s="315"/>
      <c r="G165" s="315"/>
      <c r="H165" s="315"/>
      <c r="I165" s="315"/>
      <c r="J165" s="315"/>
      <c r="K165" s="315"/>
      <c r="L165" s="315"/>
      <c r="M165" s="315"/>
      <c r="Q165" s="343"/>
      <c r="R165" s="343"/>
      <c r="S165" s="343"/>
      <c r="T165" s="343"/>
      <c r="U165" s="343"/>
      <c r="V165" s="343"/>
      <c r="W165" s="343"/>
      <c r="X165" s="343"/>
      <c r="Y165" s="343"/>
      <c r="Z165" s="343"/>
      <c r="AA165" s="343"/>
      <c r="AB165" s="343"/>
    </row>
    <row r="166" spans="6:28" x14ac:dyDescent="0.4">
      <c r="F166" s="315"/>
      <c r="G166" s="315"/>
      <c r="H166" s="315"/>
      <c r="I166" s="315"/>
      <c r="J166" s="315"/>
      <c r="K166" s="315"/>
      <c r="L166" s="315"/>
      <c r="M166" s="315"/>
      <c r="Q166" s="343"/>
      <c r="R166" s="343"/>
      <c r="S166" s="343"/>
      <c r="T166" s="343"/>
      <c r="U166" s="343"/>
      <c r="V166" s="343"/>
      <c r="W166" s="343"/>
      <c r="X166" s="343"/>
      <c r="Y166" s="343"/>
      <c r="Z166" s="343"/>
      <c r="AA166" s="343"/>
      <c r="AB166" s="343"/>
    </row>
    <row r="167" spans="6:28" x14ac:dyDescent="0.4">
      <c r="F167" s="315"/>
      <c r="G167" s="315"/>
      <c r="H167" s="315"/>
      <c r="I167" s="315"/>
      <c r="J167" s="315"/>
      <c r="K167" s="315"/>
      <c r="L167" s="315"/>
      <c r="M167" s="315"/>
      <c r="Q167" s="343"/>
      <c r="R167" s="343"/>
      <c r="S167" s="343"/>
      <c r="T167" s="343"/>
      <c r="U167" s="343"/>
      <c r="V167" s="343"/>
      <c r="W167" s="343"/>
      <c r="X167" s="343"/>
      <c r="Y167" s="343"/>
      <c r="Z167" s="343"/>
      <c r="AA167" s="343"/>
      <c r="AB167" s="343"/>
    </row>
    <row r="168" spans="6:28" x14ac:dyDescent="0.4">
      <c r="F168" s="315"/>
      <c r="G168" s="315"/>
      <c r="H168" s="315"/>
      <c r="I168" s="315"/>
      <c r="J168" s="315"/>
      <c r="K168" s="315"/>
      <c r="L168" s="315"/>
      <c r="M168" s="315"/>
      <c r="Q168" s="343"/>
      <c r="R168" s="343"/>
      <c r="S168" s="343"/>
      <c r="T168" s="343"/>
      <c r="U168" s="343"/>
      <c r="V168" s="343"/>
      <c r="W168" s="343"/>
      <c r="X168" s="343"/>
      <c r="Y168" s="343"/>
      <c r="Z168" s="343"/>
      <c r="AA168" s="343"/>
      <c r="AB168" s="343"/>
    </row>
    <row r="169" spans="6:28" x14ac:dyDescent="0.4">
      <c r="F169" s="315"/>
      <c r="G169" s="315"/>
      <c r="H169" s="315"/>
      <c r="I169" s="315"/>
      <c r="J169" s="315"/>
      <c r="K169" s="315"/>
      <c r="L169" s="315"/>
      <c r="M169" s="315"/>
      <c r="Q169" s="343"/>
      <c r="R169" s="343"/>
      <c r="S169" s="343"/>
      <c r="T169" s="343"/>
      <c r="U169" s="343"/>
      <c r="V169" s="343"/>
      <c r="W169" s="343"/>
      <c r="X169" s="343"/>
      <c r="Y169" s="343"/>
      <c r="Z169" s="343"/>
      <c r="AA169" s="343"/>
      <c r="AB169" s="343"/>
    </row>
    <row r="170" spans="6:28" x14ac:dyDescent="0.4">
      <c r="F170" s="315"/>
      <c r="G170" s="315"/>
      <c r="H170" s="315"/>
      <c r="I170" s="315"/>
      <c r="J170" s="315"/>
      <c r="K170" s="315"/>
      <c r="L170" s="315"/>
      <c r="M170" s="315"/>
      <c r="Q170" s="343"/>
      <c r="R170" s="343"/>
      <c r="S170" s="343"/>
      <c r="T170" s="343"/>
      <c r="U170" s="343"/>
      <c r="V170" s="343"/>
      <c r="W170" s="343"/>
      <c r="X170" s="343"/>
      <c r="Y170" s="343"/>
      <c r="Z170" s="343"/>
      <c r="AA170" s="343"/>
      <c r="AB170" s="343"/>
    </row>
    <row r="171" spans="6:28" x14ac:dyDescent="0.4">
      <c r="F171" s="315"/>
      <c r="G171" s="315"/>
      <c r="H171" s="315"/>
      <c r="I171" s="315"/>
      <c r="J171" s="315"/>
      <c r="K171" s="315"/>
      <c r="L171" s="315"/>
      <c r="M171" s="315"/>
      <c r="Q171" s="343"/>
      <c r="R171" s="343"/>
      <c r="S171" s="343"/>
      <c r="T171" s="343"/>
      <c r="U171" s="343"/>
      <c r="V171" s="343"/>
      <c r="W171" s="343"/>
      <c r="X171" s="343"/>
      <c r="Y171" s="343"/>
      <c r="Z171" s="343"/>
      <c r="AA171" s="343"/>
      <c r="AB171" s="343"/>
    </row>
    <row r="172" spans="6:28" x14ac:dyDescent="0.4">
      <c r="F172" s="315"/>
      <c r="G172" s="315"/>
      <c r="H172" s="315"/>
      <c r="I172" s="315"/>
      <c r="J172" s="315"/>
      <c r="K172" s="315"/>
      <c r="L172" s="315"/>
      <c r="M172" s="315"/>
      <c r="Q172" s="343"/>
      <c r="R172" s="343"/>
      <c r="S172" s="343"/>
      <c r="T172" s="343"/>
      <c r="U172" s="343"/>
      <c r="V172" s="343"/>
      <c r="W172" s="343"/>
      <c r="X172" s="343"/>
      <c r="Y172" s="343"/>
      <c r="Z172" s="343"/>
      <c r="AA172" s="343"/>
      <c r="AB172" s="343"/>
    </row>
    <row r="173" spans="6:28" x14ac:dyDescent="0.4">
      <c r="F173" s="315"/>
      <c r="G173" s="315"/>
      <c r="H173" s="315"/>
      <c r="I173" s="315"/>
      <c r="J173" s="315"/>
      <c r="K173" s="315"/>
      <c r="L173" s="315"/>
      <c r="M173" s="315"/>
      <c r="Q173" s="343"/>
      <c r="R173" s="343"/>
      <c r="S173" s="343"/>
      <c r="T173" s="343"/>
      <c r="U173" s="343"/>
      <c r="V173" s="343"/>
      <c r="W173" s="343"/>
      <c r="X173" s="343"/>
      <c r="Y173" s="343"/>
      <c r="Z173" s="343"/>
      <c r="AA173" s="343"/>
      <c r="AB173" s="343"/>
    </row>
    <row r="174" spans="6:28" x14ac:dyDescent="0.4">
      <c r="F174" s="315"/>
      <c r="G174" s="315"/>
      <c r="H174" s="315"/>
      <c r="I174" s="315"/>
      <c r="J174" s="315"/>
      <c r="K174" s="315"/>
      <c r="L174" s="315"/>
      <c r="M174" s="315"/>
      <c r="Q174" s="343"/>
      <c r="R174" s="343"/>
      <c r="S174" s="343"/>
      <c r="T174" s="343"/>
      <c r="U174" s="343"/>
      <c r="V174" s="343"/>
      <c r="W174" s="343"/>
      <c r="X174" s="343"/>
      <c r="Y174" s="343"/>
      <c r="Z174" s="343"/>
      <c r="AA174" s="343"/>
      <c r="AB174" s="343"/>
    </row>
    <row r="175" spans="6:28" x14ac:dyDescent="0.4">
      <c r="F175" s="315"/>
      <c r="G175" s="315"/>
      <c r="H175" s="315"/>
      <c r="I175" s="315"/>
      <c r="J175" s="315"/>
      <c r="K175" s="315"/>
      <c r="L175" s="315"/>
      <c r="M175" s="315"/>
      <c r="Q175" s="343"/>
      <c r="R175" s="343"/>
      <c r="S175" s="343"/>
      <c r="T175" s="343"/>
      <c r="U175" s="343"/>
      <c r="V175" s="343"/>
      <c r="W175" s="343"/>
      <c r="X175" s="343"/>
      <c r="Y175" s="343"/>
      <c r="Z175" s="343"/>
      <c r="AA175" s="343"/>
      <c r="AB175" s="343"/>
    </row>
    <row r="176" spans="6:28" x14ac:dyDescent="0.4">
      <c r="F176" s="315"/>
      <c r="G176" s="315"/>
      <c r="H176" s="315"/>
      <c r="I176" s="315"/>
      <c r="J176" s="315"/>
      <c r="K176" s="315"/>
      <c r="L176" s="315"/>
      <c r="M176" s="315"/>
      <c r="Q176" s="343"/>
      <c r="R176" s="343"/>
      <c r="S176" s="343"/>
      <c r="T176" s="343"/>
      <c r="U176" s="343"/>
      <c r="V176" s="343"/>
      <c r="W176" s="343"/>
      <c r="X176" s="343"/>
      <c r="Y176" s="343"/>
      <c r="Z176" s="343"/>
      <c r="AA176" s="343"/>
      <c r="AB176" s="343"/>
    </row>
    <row r="177" spans="6:28" x14ac:dyDescent="0.4">
      <c r="F177" s="315"/>
      <c r="G177" s="315"/>
      <c r="H177" s="315"/>
      <c r="I177" s="315"/>
      <c r="J177" s="315"/>
      <c r="K177" s="315"/>
      <c r="L177" s="315"/>
      <c r="M177" s="315"/>
      <c r="Q177" s="343"/>
      <c r="R177" s="343"/>
      <c r="S177" s="343"/>
      <c r="T177" s="343"/>
      <c r="U177" s="343"/>
      <c r="V177" s="343"/>
      <c r="W177" s="343"/>
      <c r="X177" s="343"/>
      <c r="Y177" s="343"/>
      <c r="Z177" s="343"/>
      <c r="AA177" s="343"/>
      <c r="AB177" s="343"/>
    </row>
    <row r="178" spans="6:28" x14ac:dyDescent="0.4">
      <c r="F178" s="315"/>
      <c r="G178" s="315"/>
      <c r="H178" s="315"/>
      <c r="I178" s="315"/>
      <c r="J178" s="315"/>
      <c r="K178" s="315"/>
      <c r="L178" s="315"/>
      <c r="M178" s="315"/>
      <c r="Q178" s="343"/>
      <c r="R178" s="343"/>
      <c r="S178" s="343"/>
      <c r="T178" s="343"/>
      <c r="U178" s="343"/>
      <c r="V178" s="343"/>
      <c r="W178" s="343"/>
      <c r="X178" s="343"/>
      <c r="Y178" s="343"/>
      <c r="Z178" s="343"/>
      <c r="AA178" s="343"/>
      <c r="AB178" s="343"/>
    </row>
    <row r="179" spans="6:28" x14ac:dyDescent="0.4">
      <c r="F179" s="315"/>
      <c r="G179" s="315"/>
      <c r="H179" s="315"/>
      <c r="I179" s="315"/>
      <c r="J179" s="315"/>
      <c r="K179" s="315"/>
      <c r="L179" s="315"/>
      <c r="M179" s="315"/>
    </row>
    <row r="180" spans="6:28" x14ac:dyDescent="0.4">
      <c r="F180" s="315"/>
      <c r="G180" s="315"/>
      <c r="H180" s="315"/>
      <c r="I180" s="315"/>
      <c r="J180" s="315"/>
      <c r="K180" s="315"/>
      <c r="L180" s="315"/>
      <c r="M180" s="315"/>
    </row>
    <row r="181" spans="6:28" x14ac:dyDescent="0.4">
      <c r="F181" s="315"/>
      <c r="G181" s="315"/>
      <c r="H181" s="315"/>
      <c r="I181" s="315"/>
      <c r="J181" s="315"/>
      <c r="K181" s="315"/>
      <c r="L181" s="315"/>
      <c r="M181" s="315"/>
    </row>
  </sheetData>
  <mergeCells count="66">
    <mergeCell ref="R16:S16"/>
    <mergeCell ref="P15:S15"/>
    <mergeCell ref="A32:A38"/>
    <mergeCell ref="B37:C37"/>
    <mergeCell ref="B38:C38"/>
    <mergeCell ref="P16:Q16"/>
    <mergeCell ref="A39:A45"/>
    <mergeCell ref="B44:C44"/>
    <mergeCell ref="B45:C45"/>
    <mergeCell ref="B36:C36"/>
    <mergeCell ref="B35:C35"/>
    <mergeCell ref="B42:C42"/>
    <mergeCell ref="B43:C43"/>
    <mergeCell ref="B80:C80"/>
    <mergeCell ref="A46:A52"/>
    <mergeCell ref="B51:C51"/>
    <mergeCell ref="B52:C52"/>
    <mergeCell ref="A53:A59"/>
    <mergeCell ref="B58:C58"/>
    <mergeCell ref="B59:C59"/>
    <mergeCell ref="B49:C49"/>
    <mergeCell ref="B50:C50"/>
    <mergeCell ref="B56:C56"/>
    <mergeCell ref="B57:C57"/>
    <mergeCell ref="A60:A66"/>
    <mergeCell ref="B65:C65"/>
    <mergeCell ref="B66:C66"/>
    <mergeCell ref="A67:A73"/>
    <mergeCell ref="B72:C72"/>
    <mergeCell ref="B73:C73"/>
    <mergeCell ref="B63:C63"/>
    <mergeCell ref="B64:C64"/>
    <mergeCell ref="B70:C70"/>
    <mergeCell ref="B71:C71"/>
    <mergeCell ref="A74:A80"/>
    <mergeCell ref="A81:A87"/>
    <mergeCell ref="B86:C86"/>
    <mergeCell ref="B87:C87"/>
    <mergeCell ref="A109:A115"/>
    <mergeCell ref="B114:C114"/>
    <mergeCell ref="B115:C115"/>
    <mergeCell ref="B105:C105"/>
    <mergeCell ref="B106:C106"/>
    <mergeCell ref="B112:C112"/>
    <mergeCell ref="B113:C113"/>
    <mergeCell ref="B77:C77"/>
    <mergeCell ref="B78:C78"/>
    <mergeCell ref="B84:C84"/>
    <mergeCell ref="B85:C85"/>
    <mergeCell ref="B79:C79"/>
    <mergeCell ref="K6:L6"/>
    <mergeCell ref="U8:U10"/>
    <mergeCell ref="U11:U13"/>
    <mergeCell ref="A102:A108"/>
    <mergeCell ref="B107:C107"/>
    <mergeCell ref="B108:C108"/>
    <mergeCell ref="A88:A94"/>
    <mergeCell ref="B93:C93"/>
    <mergeCell ref="B94:C94"/>
    <mergeCell ref="A95:A101"/>
    <mergeCell ref="B100:C100"/>
    <mergeCell ref="B101:C101"/>
    <mergeCell ref="B91:C91"/>
    <mergeCell ref="B92:C92"/>
    <mergeCell ref="B98:C98"/>
    <mergeCell ref="B99:C99"/>
  </mergeCells>
  <phoneticPr fontId="1"/>
  <conditionalFormatting sqref="C124:BJ135">
    <cfRule type="containsBlanks" dxfId="16" priority="3">
      <formula>LEN(TRIM(C124))=0</formula>
    </cfRule>
  </conditionalFormatting>
  <conditionalFormatting sqref="D118:W120">
    <cfRule type="containsBlanks" dxfId="15" priority="5">
      <formula>LEN(TRIM(D118))=0</formula>
    </cfRule>
  </conditionalFormatting>
  <pageMargins left="0.25" right="0.25" top="0.75" bottom="0.75" header="0.3" footer="0.3"/>
  <pageSetup paperSize="8" scale="48" fitToHeight="0" orientation="landscape" r:id="rId1"/>
  <ignoredErrors>
    <ignoredError sqref="F8:J29 E4:Y4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DA762-6DD2-46E3-8C94-15DF472D669B}">
  <sheetPr codeName="Sheet9">
    <tabColor theme="9" tint="0.39997558519241921"/>
    <pageSetUpPr fitToPage="1"/>
  </sheetPr>
  <dimension ref="B1:V27"/>
  <sheetViews>
    <sheetView zoomScaleNormal="100" workbookViewId="0">
      <selection activeCell="F30" sqref="F30"/>
    </sheetView>
  </sheetViews>
  <sheetFormatPr defaultRowHeight="18.75" x14ac:dyDescent="0.4"/>
  <cols>
    <col min="1" max="16384" width="9" style="177"/>
  </cols>
  <sheetData>
    <row r="1" spans="2:22" ht="19.5" thickBot="1" x14ac:dyDescent="0.45"/>
    <row r="2" spans="2:22" ht="19.5" thickBot="1" x14ac:dyDescent="0.45">
      <c r="B2" s="604" t="s">
        <v>460</v>
      </c>
      <c r="C2" s="605"/>
      <c r="D2" s="605"/>
      <c r="E2" s="605"/>
      <c r="F2" s="606"/>
      <c r="H2" s="582" t="s">
        <v>462</v>
      </c>
      <c r="I2" s="583"/>
      <c r="J2" s="583"/>
      <c r="K2" s="583"/>
      <c r="L2" s="584"/>
      <c r="N2" s="585" t="s">
        <v>462</v>
      </c>
      <c r="O2" s="586"/>
      <c r="P2" s="586"/>
      <c r="Q2" s="586"/>
      <c r="R2" s="586"/>
      <c r="S2" s="586"/>
      <c r="T2" s="586"/>
      <c r="U2" s="586"/>
      <c r="V2" s="587"/>
    </row>
    <row r="3" spans="2:22" ht="19.5" thickBot="1" x14ac:dyDescent="0.45">
      <c r="B3" s="232"/>
      <c r="C3" s="233"/>
      <c r="D3" s="233"/>
      <c r="E3" s="233"/>
      <c r="F3" s="234"/>
      <c r="H3" s="235"/>
      <c r="I3" s="236"/>
      <c r="J3" s="236"/>
      <c r="K3" s="236"/>
      <c r="L3" s="237"/>
      <c r="N3" s="238"/>
      <c r="O3" s="239"/>
      <c r="P3" s="239"/>
      <c r="Q3" s="239"/>
      <c r="R3" s="239"/>
      <c r="S3" s="239"/>
      <c r="T3" s="239"/>
      <c r="U3" s="239"/>
      <c r="V3" s="240"/>
    </row>
    <row r="4" spans="2:22" ht="19.5" thickBot="1" x14ac:dyDescent="0.45">
      <c r="B4" s="241"/>
      <c r="C4" s="601" t="s">
        <v>461</v>
      </c>
      <c r="D4" s="602"/>
      <c r="E4" s="603"/>
      <c r="F4" s="242"/>
      <c r="H4" s="243"/>
      <c r="I4" s="594" t="s">
        <v>484</v>
      </c>
      <c r="J4" s="595"/>
      <c r="K4" s="596"/>
      <c r="L4" s="244"/>
      <c r="N4" s="245"/>
      <c r="O4" s="588" t="s">
        <v>464</v>
      </c>
      <c r="P4" s="589"/>
      <c r="Q4" s="590"/>
      <c r="S4" s="588" t="s">
        <v>458</v>
      </c>
      <c r="T4" s="589"/>
      <c r="U4" s="590"/>
      <c r="V4" s="246"/>
    </row>
    <row r="5" spans="2:22" ht="19.5" customHeight="1" thickBot="1" x14ac:dyDescent="0.45">
      <c r="B5" s="241"/>
      <c r="C5" s="247" t="s">
        <v>463</v>
      </c>
      <c r="D5" s="248"/>
      <c r="E5" s="249"/>
      <c r="F5" s="242"/>
      <c r="H5" s="243"/>
      <c r="I5" s="250" t="s">
        <v>478</v>
      </c>
      <c r="K5" s="251"/>
      <c r="L5" s="244"/>
      <c r="N5" s="245"/>
      <c r="O5" s="575" t="s">
        <v>465</v>
      </c>
      <c r="P5" s="576"/>
      <c r="Q5" s="577"/>
      <c r="S5" s="575" t="s">
        <v>467</v>
      </c>
      <c r="T5" s="576"/>
      <c r="U5" s="577"/>
      <c r="V5" s="246"/>
    </row>
    <row r="6" spans="2:22" ht="19.5" thickBot="1" x14ac:dyDescent="0.45">
      <c r="B6" s="241"/>
      <c r="C6" s="178"/>
      <c r="F6" s="242"/>
      <c r="H6" s="243"/>
      <c r="I6" s="252" t="s">
        <v>479</v>
      </c>
      <c r="J6" s="253"/>
      <c r="K6" s="254"/>
      <c r="L6" s="244"/>
      <c r="N6" s="245"/>
      <c r="O6" s="578"/>
      <c r="P6" s="579"/>
      <c r="Q6" s="580"/>
      <c r="S6" s="578"/>
      <c r="T6" s="579"/>
      <c r="U6" s="580"/>
      <c r="V6" s="246"/>
    </row>
    <row r="7" spans="2:22" ht="18.75" customHeight="1" thickBot="1" x14ac:dyDescent="0.45">
      <c r="B7" s="241"/>
      <c r="F7" s="242"/>
      <c r="H7" s="243"/>
      <c r="L7" s="244"/>
      <c r="N7" s="245"/>
      <c r="V7" s="246"/>
    </row>
    <row r="8" spans="2:22" ht="19.5" thickBot="1" x14ac:dyDescent="0.45">
      <c r="B8" s="241"/>
      <c r="C8" s="601" t="s">
        <v>474</v>
      </c>
      <c r="D8" s="602"/>
      <c r="E8" s="603"/>
      <c r="F8" s="242"/>
      <c r="H8" s="243"/>
      <c r="L8" s="244"/>
      <c r="N8" s="245"/>
      <c r="V8" s="246"/>
    </row>
    <row r="9" spans="2:22" ht="19.5" thickBot="1" x14ac:dyDescent="0.45">
      <c r="B9" s="241"/>
      <c r="C9" s="255" t="s">
        <v>476</v>
      </c>
      <c r="D9" s="256"/>
      <c r="E9" s="257"/>
      <c r="F9" s="242"/>
      <c r="H9" s="243"/>
      <c r="I9" s="594" t="s">
        <v>485</v>
      </c>
      <c r="J9" s="595"/>
      <c r="K9" s="596"/>
      <c r="L9" s="244"/>
      <c r="N9" s="245"/>
      <c r="O9" s="591" t="s">
        <v>486</v>
      </c>
      <c r="P9" s="592"/>
      <c r="Q9" s="593"/>
      <c r="S9" s="588" t="s">
        <v>469</v>
      </c>
      <c r="T9" s="589"/>
      <c r="U9" s="590"/>
      <c r="V9" s="246"/>
    </row>
    <row r="10" spans="2:22" ht="18.75" customHeight="1" x14ac:dyDescent="0.4">
      <c r="B10" s="241"/>
      <c r="C10" s="178"/>
      <c r="F10" s="242"/>
      <c r="H10" s="243"/>
      <c r="I10" s="250" t="s">
        <v>478</v>
      </c>
      <c r="J10" s="258"/>
      <c r="K10" s="251"/>
      <c r="L10" s="244"/>
      <c r="N10" s="245"/>
      <c r="O10" s="575" t="s">
        <v>466</v>
      </c>
      <c r="P10" s="576"/>
      <c r="Q10" s="577"/>
      <c r="S10" s="575" t="s">
        <v>470</v>
      </c>
      <c r="T10" s="576"/>
      <c r="U10" s="577"/>
      <c r="V10" s="246"/>
    </row>
    <row r="11" spans="2:22" ht="19.5" thickBot="1" x14ac:dyDescent="0.45">
      <c r="B11" s="241"/>
      <c r="F11" s="242"/>
      <c r="H11" s="243"/>
      <c r="I11" s="250" t="s">
        <v>480</v>
      </c>
      <c r="K11" s="251"/>
      <c r="L11" s="244"/>
      <c r="N11" s="245"/>
      <c r="O11" s="578"/>
      <c r="P11" s="579"/>
      <c r="Q11" s="580"/>
      <c r="S11" s="578"/>
      <c r="T11" s="579"/>
      <c r="U11" s="580"/>
      <c r="V11" s="246"/>
    </row>
    <row r="12" spans="2:22" ht="19.5" thickBot="1" x14ac:dyDescent="0.45">
      <c r="B12" s="241"/>
      <c r="C12" s="601" t="s">
        <v>475</v>
      </c>
      <c r="D12" s="602"/>
      <c r="E12" s="603"/>
      <c r="F12" s="242"/>
      <c r="H12" s="243"/>
      <c r="I12" s="252" t="s">
        <v>481</v>
      </c>
      <c r="J12" s="253"/>
      <c r="K12" s="254"/>
      <c r="L12" s="244"/>
      <c r="N12" s="245"/>
      <c r="V12" s="246"/>
    </row>
    <row r="13" spans="2:22" ht="19.5" customHeight="1" thickBot="1" x14ac:dyDescent="0.45">
      <c r="B13" s="241"/>
      <c r="C13" s="255" t="s">
        <v>476</v>
      </c>
      <c r="D13" s="256"/>
      <c r="E13" s="257"/>
      <c r="F13" s="242"/>
      <c r="H13" s="259"/>
      <c r="I13" s="260"/>
      <c r="J13" s="260"/>
      <c r="K13" s="260"/>
      <c r="L13" s="261"/>
      <c r="N13" s="245"/>
      <c r="V13" s="246"/>
    </row>
    <row r="14" spans="2:22" x14ac:dyDescent="0.4">
      <c r="B14" s="241"/>
      <c r="C14" s="178"/>
      <c r="F14" s="242"/>
      <c r="N14" s="239"/>
      <c r="O14" s="239"/>
      <c r="P14" s="239"/>
      <c r="Q14" s="239"/>
      <c r="R14" s="239"/>
      <c r="S14" s="239"/>
      <c r="T14" s="239"/>
      <c r="U14" s="239"/>
      <c r="V14" s="239"/>
    </row>
    <row r="15" spans="2:22" ht="19.5" customHeight="1" thickBot="1" x14ac:dyDescent="0.45">
      <c r="B15" s="241"/>
      <c r="F15" s="242"/>
    </row>
    <row r="16" spans="2:22" ht="19.5" thickBot="1" x14ac:dyDescent="0.45">
      <c r="B16" s="241"/>
      <c r="C16" s="601" t="s">
        <v>473</v>
      </c>
      <c r="D16" s="602"/>
      <c r="E16" s="603"/>
      <c r="F16" s="242"/>
    </row>
    <row r="17" spans="2:11" ht="19.5" thickBot="1" x14ac:dyDescent="0.45">
      <c r="B17" s="241"/>
      <c r="C17" s="255" t="s">
        <v>477</v>
      </c>
      <c r="D17" s="256"/>
      <c r="E17" s="257"/>
      <c r="F17" s="242"/>
      <c r="H17" s="262"/>
      <c r="I17" s="597" t="s">
        <v>468</v>
      </c>
      <c r="J17" s="598"/>
    </row>
    <row r="18" spans="2:11" ht="19.5" thickBot="1" x14ac:dyDescent="0.45">
      <c r="B18" s="263"/>
      <c r="C18" s="264"/>
      <c r="D18" s="264"/>
      <c r="E18" s="264"/>
      <c r="F18" s="265"/>
      <c r="H18" s="266"/>
      <c r="I18" s="599"/>
      <c r="J18" s="600"/>
    </row>
    <row r="19" spans="2:11" x14ac:dyDescent="0.4">
      <c r="H19" s="262"/>
      <c r="I19" s="581" t="s">
        <v>471</v>
      </c>
      <c r="J19" s="581"/>
    </row>
    <row r="20" spans="2:11" x14ac:dyDescent="0.4">
      <c r="H20" s="266"/>
      <c r="I20" s="581"/>
      <c r="J20" s="581"/>
    </row>
    <row r="21" spans="2:11" x14ac:dyDescent="0.4">
      <c r="H21" s="262"/>
      <c r="I21" s="581" t="s">
        <v>472</v>
      </c>
      <c r="J21" s="581"/>
    </row>
    <row r="22" spans="2:11" x14ac:dyDescent="0.4">
      <c r="H22" s="266"/>
      <c r="I22" s="581"/>
      <c r="J22" s="581"/>
    </row>
    <row r="25" spans="2:11" ht="18.75" customHeight="1" x14ac:dyDescent="0.4"/>
    <row r="26" spans="2:11" x14ac:dyDescent="0.4">
      <c r="J26" s="267"/>
      <c r="K26" s="267"/>
    </row>
    <row r="27" spans="2:11" x14ac:dyDescent="0.4">
      <c r="J27" s="267"/>
      <c r="K27" s="267"/>
    </row>
  </sheetData>
  <mergeCells count="20">
    <mergeCell ref="C8:E8"/>
    <mergeCell ref="B2:F2"/>
    <mergeCell ref="C4:E4"/>
    <mergeCell ref="C12:E12"/>
    <mergeCell ref="C16:E16"/>
    <mergeCell ref="S5:U6"/>
    <mergeCell ref="O5:Q6"/>
    <mergeCell ref="I21:J22"/>
    <mergeCell ref="H2:L2"/>
    <mergeCell ref="N2:V2"/>
    <mergeCell ref="S4:U4"/>
    <mergeCell ref="S9:U9"/>
    <mergeCell ref="O9:Q9"/>
    <mergeCell ref="O4:Q4"/>
    <mergeCell ref="I4:K4"/>
    <mergeCell ref="I17:J18"/>
    <mergeCell ref="I9:K9"/>
    <mergeCell ref="I19:J20"/>
    <mergeCell ref="O10:Q11"/>
    <mergeCell ref="S10:U11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666BF-B606-4CFF-9DA3-EE752FC23489}">
  <sheetPr codeName="Sheet10">
    <tabColor theme="9" tint="0.39997558519241921"/>
    <pageSetUpPr fitToPage="1"/>
  </sheetPr>
  <dimension ref="B2:H61"/>
  <sheetViews>
    <sheetView zoomScaleNormal="100" zoomScaleSheetLayoutView="100" workbookViewId="0">
      <selection activeCell="F30" sqref="F30"/>
    </sheetView>
  </sheetViews>
  <sheetFormatPr defaultRowHeight="19.5" x14ac:dyDescent="0.4"/>
  <cols>
    <col min="1" max="1" width="4.625" style="156" customWidth="1"/>
    <col min="2" max="2" width="7.625" style="156" customWidth="1"/>
    <col min="3" max="3" width="36.5" style="156" customWidth="1"/>
    <col min="4" max="4" width="8.25" style="184" customWidth="1"/>
    <col min="5" max="5" width="11.875" style="176" bestFit="1" customWidth="1"/>
    <col min="6" max="6" width="30.625" style="156" customWidth="1"/>
    <col min="7" max="7" width="15.375" style="157" customWidth="1"/>
    <col min="8" max="8" width="35.625" style="156" customWidth="1"/>
    <col min="9" max="9" width="4.625" style="156" customWidth="1"/>
    <col min="10" max="16384" width="9" style="156"/>
  </cols>
  <sheetData>
    <row r="2" spans="2:8" x14ac:dyDescent="0.4">
      <c r="B2" s="158" t="s">
        <v>200</v>
      </c>
      <c r="C2" s="159"/>
      <c r="D2" s="182"/>
      <c r="E2" s="172"/>
      <c r="F2" s="160"/>
      <c r="G2" s="161"/>
      <c r="H2" s="162"/>
    </row>
    <row r="3" spans="2:8" x14ac:dyDescent="0.4">
      <c r="B3" s="163"/>
      <c r="C3" s="164" t="s">
        <v>202</v>
      </c>
      <c r="D3" s="183" t="s">
        <v>201</v>
      </c>
      <c r="E3" s="173" t="s">
        <v>209</v>
      </c>
      <c r="F3" s="165" t="s">
        <v>203</v>
      </c>
      <c r="G3" s="166" t="s">
        <v>204</v>
      </c>
      <c r="H3" s="163" t="s">
        <v>205</v>
      </c>
    </row>
    <row r="4" spans="2:8" ht="117" x14ac:dyDescent="0.4">
      <c r="B4" s="167">
        <v>1</v>
      </c>
      <c r="C4" s="168" t="s">
        <v>494</v>
      </c>
      <c r="D4" s="167"/>
      <c r="E4" s="174">
        <v>1</v>
      </c>
      <c r="F4" s="168"/>
      <c r="G4" s="169"/>
      <c r="H4" s="168" t="s">
        <v>206</v>
      </c>
    </row>
    <row r="5" spans="2:8" ht="370.5" x14ac:dyDescent="0.4">
      <c r="B5" s="167">
        <v>2</v>
      </c>
      <c r="C5" s="168" t="s">
        <v>495</v>
      </c>
      <c r="D5" s="167"/>
      <c r="E5" s="174">
        <v>1</v>
      </c>
      <c r="F5" s="168"/>
      <c r="G5" s="169"/>
      <c r="H5" s="168" t="s">
        <v>207</v>
      </c>
    </row>
    <row r="6" spans="2:8" ht="40.5" customHeight="1" x14ac:dyDescent="0.4">
      <c r="B6" s="167">
        <v>3</v>
      </c>
      <c r="C6" s="168" t="s">
        <v>208</v>
      </c>
      <c r="D6" s="167"/>
      <c r="E6" s="174">
        <v>1</v>
      </c>
      <c r="F6" s="168"/>
      <c r="G6" s="169"/>
      <c r="H6" s="168" t="s">
        <v>206</v>
      </c>
    </row>
    <row r="7" spans="2:8" x14ac:dyDescent="0.4">
      <c r="B7" s="167">
        <v>4</v>
      </c>
      <c r="C7" s="168" t="s">
        <v>325</v>
      </c>
      <c r="D7" s="167" t="s">
        <v>328</v>
      </c>
      <c r="E7" s="174" t="s">
        <v>380</v>
      </c>
      <c r="F7" s="168"/>
      <c r="G7" s="169" t="s">
        <v>267</v>
      </c>
      <c r="H7" s="168" t="s">
        <v>375</v>
      </c>
    </row>
    <row r="8" spans="2:8" x14ac:dyDescent="0.4">
      <c r="B8" s="167">
        <v>5</v>
      </c>
      <c r="C8" s="168" t="s">
        <v>326</v>
      </c>
      <c r="D8" s="167" t="s">
        <v>329</v>
      </c>
      <c r="E8" s="174" t="s">
        <v>380</v>
      </c>
      <c r="F8" s="168"/>
      <c r="G8" s="169" t="s">
        <v>322</v>
      </c>
      <c r="H8" s="168" t="s">
        <v>375</v>
      </c>
    </row>
    <row r="9" spans="2:8" x14ac:dyDescent="0.4">
      <c r="B9" s="167">
        <v>6</v>
      </c>
      <c r="C9" s="168" t="s">
        <v>327</v>
      </c>
      <c r="D9" s="167" t="s">
        <v>330</v>
      </c>
      <c r="E9" s="174" t="s">
        <v>380</v>
      </c>
      <c r="F9" s="168"/>
      <c r="G9" s="169" t="s">
        <v>322</v>
      </c>
      <c r="H9" s="168" t="s">
        <v>375</v>
      </c>
    </row>
    <row r="10" spans="2:8" x14ac:dyDescent="0.4">
      <c r="B10" s="167">
        <v>4</v>
      </c>
      <c r="C10" s="168" t="s">
        <v>376</v>
      </c>
      <c r="D10" s="167" t="s">
        <v>379</v>
      </c>
      <c r="E10" s="174" t="s">
        <v>380</v>
      </c>
      <c r="F10" s="168"/>
      <c r="G10" s="169" t="s">
        <v>267</v>
      </c>
      <c r="H10" s="168" t="s">
        <v>375</v>
      </c>
    </row>
    <row r="11" spans="2:8" x14ac:dyDescent="0.4">
      <c r="B11" s="167">
        <v>5</v>
      </c>
      <c r="C11" s="168" t="s">
        <v>377</v>
      </c>
      <c r="D11" s="167" t="s">
        <v>351</v>
      </c>
      <c r="E11" s="174" t="s">
        <v>380</v>
      </c>
      <c r="F11" s="168"/>
      <c r="G11" s="169" t="s">
        <v>128</v>
      </c>
      <c r="H11" s="168" t="s">
        <v>375</v>
      </c>
    </row>
    <row r="12" spans="2:8" x14ac:dyDescent="0.4">
      <c r="B12" s="167">
        <v>6</v>
      </c>
      <c r="C12" s="168" t="s">
        <v>378</v>
      </c>
      <c r="D12" s="167" t="s">
        <v>352</v>
      </c>
      <c r="E12" s="174" t="s">
        <v>380</v>
      </c>
      <c r="F12" s="168"/>
      <c r="G12" s="169" t="s">
        <v>128</v>
      </c>
      <c r="H12" s="168" t="s">
        <v>375</v>
      </c>
    </row>
    <row r="13" spans="2:8" x14ac:dyDescent="0.4">
      <c r="B13" s="167">
        <v>8</v>
      </c>
      <c r="C13" s="170" t="s">
        <v>390</v>
      </c>
      <c r="D13" s="167" t="s">
        <v>168</v>
      </c>
      <c r="E13" s="175" t="s">
        <v>380</v>
      </c>
      <c r="F13" s="168"/>
      <c r="G13" s="169" t="s">
        <v>274</v>
      </c>
      <c r="H13" s="168" t="s">
        <v>381</v>
      </c>
    </row>
    <row r="14" spans="2:8" x14ac:dyDescent="0.4">
      <c r="B14" s="167">
        <v>9</v>
      </c>
      <c r="C14" s="170" t="s">
        <v>270</v>
      </c>
      <c r="D14" s="167"/>
      <c r="E14" s="175" t="s">
        <v>380</v>
      </c>
      <c r="F14" s="168"/>
      <c r="G14" s="169" t="s">
        <v>451</v>
      </c>
      <c r="H14" s="168"/>
    </row>
    <row r="15" spans="2:8" x14ac:dyDescent="0.4">
      <c r="B15" s="167">
        <v>10</v>
      </c>
      <c r="C15" s="170" t="s">
        <v>384</v>
      </c>
      <c r="D15" s="167" t="s">
        <v>386</v>
      </c>
      <c r="E15" s="175" t="s">
        <v>385</v>
      </c>
      <c r="F15" s="168"/>
      <c r="G15" s="169" t="s">
        <v>297</v>
      </c>
      <c r="H15" s="168" t="s">
        <v>387</v>
      </c>
    </row>
    <row r="16" spans="2:8" x14ac:dyDescent="0.4">
      <c r="B16" s="167">
        <v>11</v>
      </c>
      <c r="C16" s="170" t="s">
        <v>271</v>
      </c>
      <c r="D16" s="167"/>
      <c r="E16" s="175" t="s">
        <v>380</v>
      </c>
      <c r="F16" s="168"/>
      <c r="G16" s="169" t="s">
        <v>452</v>
      </c>
      <c r="H16" s="168"/>
    </row>
    <row r="17" spans="2:8" ht="78" x14ac:dyDescent="0.4">
      <c r="B17" s="167">
        <v>12</v>
      </c>
      <c r="C17" s="170" t="s">
        <v>210</v>
      </c>
      <c r="D17" s="167" t="s">
        <v>57</v>
      </c>
      <c r="E17" s="179" t="s">
        <v>266</v>
      </c>
      <c r="F17" s="168"/>
      <c r="G17" s="169" t="s">
        <v>265</v>
      </c>
      <c r="H17" s="168" t="s">
        <v>404</v>
      </c>
    </row>
    <row r="18" spans="2:8" ht="58.5" x14ac:dyDescent="0.4">
      <c r="B18" s="167">
        <v>13</v>
      </c>
      <c r="C18" s="170" t="s">
        <v>448</v>
      </c>
      <c r="D18" s="167"/>
      <c r="E18" s="174" t="s">
        <v>482</v>
      </c>
      <c r="F18" s="168" t="s">
        <v>497</v>
      </c>
      <c r="G18" s="169" t="s">
        <v>272</v>
      </c>
      <c r="H18" s="168" t="s">
        <v>449</v>
      </c>
    </row>
    <row r="19" spans="2:8" ht="39" x14ac:dyDescent="0.4">
      <c r="B19" s="167">
        <v>14</v>
      </c>
      <c r="C19" s="170" t="s">
        <v>391</v>
      </c>
      <c r="D19" s="167" t="s">
        <v>168</v>
      </c>
      <c r="E19" s="174" t="s">
        <v>482</v>
      </c>
      <c r="F19" s="168"/>
      <c r="G19" s="169" t="s">
        <v>274</v>
      </c>
      <c r="H19" s="168" t="s">
        <v>281</v>
      </c>
    </row>
    <row r="20" spans="2:8" x14ac:dyDescent="0.4">
      <c r="B20" s="167">
        <v>15</v>
      </c>
      <c r="C20" s="170" t="s">
        <v>392</v>
      </c>
      <c r="D20" s="167" t="s">
        <v>176</v>
      </c>
      <c r="E20" s="174" t="s">
        <v>482</v>
      </c>
      <c r="F20" s="168" t="s">
        <v>393</v>
      </c>
      <c r="G20" s="169" t="s">
        <v>274</v>
      </c>
      <c r="H20" s="168"/>
    </row>
    <row r="21" spans="2:8" ht="97.5" x14ac:dyDescent="0.4">
      <c r="B21" s="167">
        <v>16</v>
      </c>
      <c r="C21" s="170" t="s">
        <v>394</v>
      </c>
      <c r="D21" s="167" t="s">
        <v>279</v>
      </c>
      <c r="E21" s="174" t="s">
        <v>482</v>
      </c>
      <c r="F21" s="168" t="s">
        <v>273</v>
      </c>
      <c r="G21" s="169" t="s">
        <v>272</v>
      </c>
      <c r="H21" s="168" t="s">
        <v>283</v>
      </c>
    </row>
    <row r="22" spans="2:8" ht="39" x14ac:dyDescent="0.4">
      <c r="B22" s="167">
        <v>17</v>
      </c>
      <c r="C22" s="170" t="s">
        <v>395</v>
      </c>
      <c r="D22" s="167" t="s">
        <v>280</v>
      </c>
      <c r="E22" s="174" t="s">
        <v>482</v>
      </c>
      <c r="F22" s="171" t="s">
        <v>350</v>
      </c>
      <c r="G22" s="169" t="s">
        <v>272</v>
      </c>
      <c r="H22" s="168"/>
    </row>
    <row r="23" spans="2:8" x14ac:dyDescent="0.4">
      <c r="B23" s="167">
        <v>18</v>
      </c>
      <c r="C23" s="170" t="s">
        <v>396</v>
      </c>
      <c r="D23" s="167" t="s">
        <v>275</v>
      </c>
      <c r="E23" s="174" t="s">
        <v>482</v>
      </c>
      <c r="F23" s="168" t="s">
        <v>397</v>
      </c>
      <c r="G23" s="169" t="s">
        <v>272</v>
      </c>
      <c r="H23" s="168"/>
    </row>
    <row r="24" spans="2:8" x14ac:dyDescent="0.4">
      <c r="B24" s="167">
        <v>19</v>
      </c>
      <c r="C24" s="170" t="s">
        <v>398</v>
      </c>
      <c r="D24" s="167" t="s">
        <v>276</v>
      </c>
      <c r="E24" s="174" t="s">
        <v>482</v>
      </c>
      <c r="F24" s="168" t="s">
        <v>399</v>
      </c>
      <c r="G24" s="169" t="s">
        <v>272</v>
      </c>
      <c r="H24" s="168"/>
    </row>
    <row r="25" spans="2:8" ht="58.5" x14ac:dyDescent="0.4">
      <c r="B25" s="167">
        <v>20</v>
      </c>
      <c r="C25" s="170" t="s">
        <v>400</v>
      </c>
      <c r="D25" s="167"/>
      <c r="E25" s="174" t="s">
        <v>482</v>
      </c>
      <c r="F25" s="168" t="s">
        <v>282</v>
      </c>
      <c r="G25" s="169"/>
      <c r="H25" s="168" t="s">
        <v>284</v>
      </c>
    </row>
    <row r="26" spans="2:8" ht="58.5" x14ac:dyDescent="0.4">
      <c r="B26" s="167">
        <v>21</v>
      </c>
      <c r="C26" s="170" t="s">
        <v>401</v>
      </c>
      <c r="D26" s="167"/>
      <c r="E26" s="174" t="s">
        <v>482</v>
      </c>
      <c r="F26" s="168" t="s">
        <v>285</v>
      </c>
      <c r="G26" s="169"/>
      <c r="H26" s="168"/>
    </row>
    <row r="27" spans="2:8" ht="78" x14ac:dyDescent="0.4">
      <c r="B27" s="167">
        <v>22</v>
      </c>
      <c r="C27" s="170" t="s">
        <v>403</v>
      </c>
      <c r="D27" s="167"/>
      <c r="E27" s="174" t="s">
        <v>482</v>
      </c>
      <c r="F27" s="168" t="s">
        <v>402</v>
      </c>
      <c r="G27" s="169"/>
      <c r="H27" s="168"/>
    </row>
    <row r="28" spans="2:8" ht="39" x14ac:dyDescent="0.4">
      <c r="B28" s="167">
        <v>23</v>
      </c>
      <c r="C28" s="170" t="s">
        <v>286</v>
      </c>
      <c r="D28" s="167"/>
      <c r="E28" s="174" t="s">
        <v>482</v>
      </c>
      <c r="F28" s="171" t="s">
        <v>409</v>
      </c>
      <c r="G28" s="169" t="s">
        <v>298</v>
      </c>
      <c r="H28" s="168" t="s">
        <v>405</v>
      </c>
    </row>
    <row r="29" spans="2:8" ht="39" x14ac:dyDescent="0.4">
      <c r="B29" s="167">
        <v>24</v>
      </c>
      <c r="C29" s="170" t="s">
        <v>496</v>
      </c>
      <c r="D29" s="167" t="s">
        <v>386</v>
      </c>
      <c r="E29" s="174" t="s">
        <v>482</v>
      </c>
      <c r="F29" s="171" t="s">
        <v>440</v>
      </c>
      <c r="G29" s="169"/>
      <c r="H29" s="168"/>
    </row>
    <row r="30" spans="2:8" ht="58.5" x14ac:dyDescent="0.4">
      <c r="B30" s="167">
        <v>25</v>
      </c>
      <c r="C30" s="170" t="s">
        <v>288</v>
      </c>
      <c r="D30" s="167" t="s">
        <v>295</v>
      </c>
      <c r="E30" s="174" t="s">
        <v>482</v>
      </c>
      <c r="F30" s="168" t="s">
        <v>505</v>
      </c>
      <c r="G30" s="169" t="s">
        <v>299</v>
      </c>
      <c r="H30" s="168"/>
    </row>
    <row r="31" spans="2:8" ht="58.5" x14ac:dyDescent="0.4">
      <c r="B31" s="167">
        <v>26</v>
      </c>
      <c r="C31" s="170" t="s">
        <v>289</v>
      </c>
      <c r="D31" s="167" t="s">
        <v>296</v>
      </c>
      <c r="E31" s="174" t="s">
        <v>482</v>
      </c>
      <c r="F31" s="168" t="s">
        <v>506</v>
      </c>
      <c r="G31" s="169" t="s">
        <v>299</v>
      </c>
      <c r="H31" s="168"/>
    </row>
    <row r="32" spans="2:8" ht="39" x14ac:dyDescent="0.4">
      <c r="B32" s="167">
        <v>27</v>
      </c>
      <c r="C32" s="170" t="s">
        <v>442</v>
      </c>
      <c r="D32" s="167" t="s">
        <v>287</v>
      </c>
      <c r="E32" s="174" t="s">
        <v>482</v>
      </c>
      <c r="F32" s="168" t="s">
        <v>406</v>
      </c>
      <c r="G32" s="169" t="s">
        <v>299</v>
      </c>
      <c r="H32" s="168"/>
    </row>
    <row r="33" spans="2:8" ht="39" x14ac:dyDescent="0.4">
      <c r="B33" s="167">
        <v>28</v>
      </c>
      <c r="C33" s="170" t="s">
        <v>443</v>
      </c>
      <c r="D33" s="167" t="s">
        <v>290</v>
      </c>
      <c r="E33" s="174" t="s">
        <v>482</v>
      </c>
      <c r="F33" s="168" t="s">
        <v>441</v>
      </c>
      <c r="G33" s="169" t="s">
        <v>299</v>
      </c>
      <c r="H33" s="168"/>
    </row>
    <row r="34" spans="2:8" x14ac:dyDescent="0.4">
      <c r="B34" s="167">
        <v>29</v>
      </c>
      <c r="C34" s="170" t="s">
        <v>293</v>
      </c>
      <c r="D34" s="167" t="s">
        <v>291</v>
      </c>
      <c r="E34" s="174" t="s">
        <v>482</v>
      </c>
      <c r="F34" s="168" t="s">
        <v>498</v>
      </c>
      <c r="G34" s="169" t="s">
        <v>297</v>
      </c>
      <c r="H34" s="168"/>
    </row>
    <row r="35" spans="2:8" x14ac:dyDescent="0.4">
      <c r="B35" s="167">
        <v>30</v>
      </c>
      <c r="C35" s="170" t="s">
        <v>294</v>
      </c>
      <c r="D35" s="167" t="s">
        <v>292</v>
      </c>
      <c r="E35" s="174" t="s">
        <v>482</v>
      </c>
      <c r="F35" s="168" t="s">
        <v>499</v>
      </c>
      <c r="G35" s="169" t="s">
        <v>297</v>
      </c>
      <c r="H35" s="168"/>
    </row>
    <row r="36" spans="2:8" ht="58.5" x14ac:dyDescent="0.4">
      <c r="B36" s="167">
        <v>31</v>
      </c>
      <c r="C36" s="170" t="s">
        <v>319</v>
      </c>
      <c r="D36" s="167" t="s">
        <v>320</v>
      </c>
      <c r="E36" s="174" t="s">
        <v>482</v>
      </c>
      <c r="F36" s="168" t="s">
        <v>500</v>
      </c>
      <c r="G36" s="169" t="s">
        <v>332</v>
      </c>
      <c r="H36" s="168"/>
    </row>
    <row r="37" spans="2:8" ht="39" x14ac:dyDescent="0.4">
      <c r="B37" s="167">
        <v>32</v>
      </c>
      <c r="C37" s="170" t="s">
        <v>323</v>
      </c>
      <c r="D37" s="167" t="s">
        <v>321</v>
      </c>
      <c r="E37" s="174" t="s">
        <v>482</v>
      </c>
      <c r="F37" s="168" t="s">
        <v>501</v>
      </c>
      <c r="G37" s="169" t="s">
        <v>332</v>
      </c>
      <c r="H37" s="168"/>
    </row>
    <row r="38" spans="2:8" x14ac:dyDescent="0.4">
      <c r="B38" s="167">
        <v>33</v>
      </c>
      <c r="C38" s="170" t="s">
        <v>324</v>
      </c>
      <c r="D38" s="167" t="s">
        <v>322</v>
      </c>
      <c r="E38" s="174" t="s">
        <v>482</v>
      </c>
      <c r="F38" s="168" t="s">
        <v>331</v>
      </c>
      <c r="G38" s="169" t="s">
        <v>332</v>
      </c>
      <c r="H38" s="168"/>
    </row>
    <row r="39" spans="2:8" x14ac:dyDescent="0.4">
      <c r="B39" s="167">
        <v>34</v>
      </c>
      <c r="C39" s="170" t="s">
        <v>334</v>
      </c>
      <c r="D39" s="167" t="s">
        <v>424</v>
      </c>
      <c r="E39" s="174" t="s">
        <v>482</v>
      </c>
      <c r="F39" s="168" t="s">
        <v>445</v>
      </c>
      <c r="G39" s="169" t="s">
        <v>333</v>
      </c>
      <c r="H39" s="168"/>
    </row>
    <row r="40" spans="2:8" ht="39" x14ac:dyDescent="0.4">
      <c r="B40" s="167">
        <v>35</v>
      </c>
      <c r="C40" s="170" t="s">
        <v>410</v>
      </c>
      <c r="D40" s="167"/>
      <c r="E40" s="174" t="s">
        <v>483</v>
      </c>
      <c r="F40" s="168"/>
      <c r="G40" s="169"/>
      <c r="H40" s="168" t="s">
        <v>444</v>
      </c>
    </row>
    <row r="41" spans="2:8" ht="58.5" x14ac:dyDescent="0.4">
      <c r="B41" s="167">
        <v>36</v>
      </c>
      <c r="C41" s="170" t="s">
        <v>411</v>
      </c>
      <c r="D41" s="167" t="s">
        <v>295</v>
      </c>
      <c r="E41" s="174" t="s">
        <v>483</v>
      </c>
      <c r="F41" s="168" t="s">
        <v>507</v>
      </c>
      <c r="G41" s="169" t="s">
        <v>299</v>
      </c>
      <c r="H41" s="168"/>
    </row>
    <row r="42" spans="2:8" ht="58.5" x14ac:dyDescent="0.4">
      <c r="B42" s="167">
        <v>37</v>
      </c>
      <c r="C42" s="170" t="s">
        <v>412</v>
      </c>
      <c r="D42" s="167" t="s">
        <v>296</v>
      </c>
      <c r="E42" s="174" t="s">
        <v>483</v>
      </c>
      <c r="F42" s="168" t="s">
        <v>508</v>
      </c>
      <c r="G42" s="169" t="s">
        <v>299</v>
      </c>
      <c r="H42" s="168"/>
    </row>
    <row r="43" spans="2:8" ht="39" x14ac:dyDescent="0.4">
      <c r="B43" s="167">
        <v>38</v>
      </c>
      <c r="C43" s="170" t="s">
        <v>502</v>
      </c>
      <c r="D43" s="167" t="s">
        <v>43</v>
      </c>
      <c r="E43" s="174" t="s">
        <v>483</v>
      </c>
      <c r="F43" s="168" t="s">
        <v>504</v>
      </c>
      <c r="G43" s="169" t="s">
        <v>299</v>
      </c>
      <c r="H43" s="168"/>
    </row>
    <row r="44" spans="2:8" ht="39" x14ac:dyDescent="0.4">
      <c r="B44" s="167">
        <v>39</v>
      </c>
      <c r="C44" s="170" t="s">
        <v>503</v>
      </c>
      <c r="D44" s="167" t="s">
        <v>44</v>
      </c>
      <c r="E44" s="174" t="s">
        <v>483</v>
      </c>
      <c r="F44" s="168" t="s">
        <v>509</v>
      </c>
      <c r="G44" s="169" t="s">
        <v>299</v>
      </c>
      <c r="H44" s="168"/>
    </row>
    <row r="45" spans="2:8" x14ac:dyDescent="0.4">
      <c r="B45" s="167">
        <v>40</v>
      </c>
      <c r="C45" s="170" t="s">
        <v>293</v>
      </c>
      <c r="D45" s="167" t="s">
        <v>291</v>
      </c>
      <c r="E45" s="174" t="s">
        <v>483</v>
      </c>
      <c r="F45" s="168" t="s">
        <v>498</v>
      </c>
      <c r="G45" s="169" t="s">
        <v>297</v>
      </c>
      <c r="H45" s="168"/>
    </row>
    <row r="46" spans="2:8" x14ac:dyDescent="0.4">
      <c r="B46" s="167">
        <v>41</v>
      </c>
      <c r="C46" s="170" t="s">
        <v>294</v>
      </c>
      <c r="D46" s="167" t="s">
        <v>292</v>
      </c>
      <c r="E46" s="174" t="s">
        <v>483</v>
      </c>
      <c r="F46" s="168" t="s">
        <v>499</v>
      </c>
      <c r="G46" s="169" t="s">
        <v>297</v>
      </c>
      <c r="H46" s="168"/>
    </row>
    <row r="47" spans="2:8" ht="58.5" x14ac:dyDescent="0.4">
      <c r="B47" s="167">
        <v>42</v>
      </c>
      <c r="C47" s="170" t="s">
        <v>413</v>
      </c>
      <c r="D47" s="167" t="s">
        <v>320</v>
      </c>
      <c r="E47" s="174" t="s">
        <v>483</v>
      </c>
      <c r="F47" s="168" t="s">
        <v>510</v>
      </c>
      <c r="G47" s="169" t="s">
        <v>265</v>
      </c>
      <c r="H47" s="168"/>
    </row>
    <row r="48" spans="2:8" ht="39" x14ac:dyDescent="0.4">
      <c r="B48" s="167">
        <v>43</v>
      </c>
      <c r="C48" s="170" t="s">
        <v>414</v>
      </c>
      <c r="D48" s="167" t="s">
        <v>321</v>
      </c>
      <c r="E48" s="174" t="s">
        <v>483</v>
      </c>
      <c r="F48" s="168" t="s">
        <v>511</v>
      </c>
      <c r="G48" s="169" t="s">
        <v>265</v>
      </c>
      <c r="H48" s="168"/>
    </row>
    <row r="49" spans="2:8" x14ac:dyDescent="0.4">
      <c r="B49" s="167">
        <v>44</v>
      </c>
      <c r="C49" s="170" t="s">
        <v>415</v>
      </c>
      <c r="D49" s="167" t="s">
        <v>128</v>
      </c>
      <c r="E49" s="174" t="s">
        <v>483</v>
      </c>
      <c r="F49" s="168" t="s">
        <v>331</v>
      </c>
      <c r="G49" s="169" t="s">
        <v>265</v>
      </c>
      <c r="H49" s="168"/>
    </row>
    <row r="50" spans="2:8" x14ac:dyDescent="0.4">
      <c r="B50" s="167">
        <v>45</v>
      </c>
      <c r="C50" s="170" t="s">
        <v>416</v>
      </c>
      <c r="D50" s="167" t="s">
        <v>425</v>
      </c>
      <c r="E50" s="174" t="s">
        <v>483</v>
      </c>
      <c r="F50" s="168" t="s">
        <v>445</v>
      </c>
      <c r="G50" s="169" t="s">
        <v>333</v>
      </c>
      <c r="H50" s="168"/>
    </row>
    <row r="51" spans="2:8" x14ac:dyDescent="0.4">
      <c r="B51" s="167">
        <v>46</v>
      </c>
      <c r="C51" s="170" t="s">
        <v>490</v>
      </c>
      <c r="D51" s="167"/>
      <c r="E51" s="174" t="s">
        <v>483</v>
      </c>
      <c r="F51" s="168">
        <v>0.438</v>
      </c>
      <c r="G51" s="169" t="s">
        <v>489</v>
      </c>
      <c r="H51" s="168" t="s">
        <v>491</v>
      </c>
    </row>
    <row r="52" spans="2:8" x14ac:dyDescent="0.4">
      <c r="B52" s="167">
        <v>47</v>
      </c>
      <c r="C52" s="170" t="s">
        <v>426</v>
      </c>
      <c r="D52" s="167" t="s">
        <v>417</v>
      </c>
      <c r="E52" s="174" t="s">
        <v>483</v>
      </c>
      <c r="F52" s="168" t="s">
        <v>492</v>
      </c>
      <c r="G52" s="169" t="s">
        <v>450</v>
      </c>
      <c r="H52" s="168"/>
    </row>
    <row r="53" spans="2:8" x14ac:dyDescent="0.4">
      <c r="B53" s="167">
        <v>48</v>
      </c>
      <c r="C53" s="170" t="s">
        <v>427</v>
      </c>
      <c r="D53" s="167" t="s">
        <v>418</v>
      </c>
      <c r="E53" s="174" t="s">
        <v>483</v>
      </c>
      <c r="F53" s="168" t="s">
        <v>493</v>
      </c>
      <c r="G53" s="169" t="s">
        <v>450</v>
      </c>
      <c r="H53" s="168"/>
    </row>
    <row r="54" spans="2:8" x14ac:dyDescent="0.4">
      <c r="B54" s="167">
        <v>49</v>
      </c>
      <c r="C54" s="170" t="s">
        <v>428</v>
      </c>
      <c r="D54" s="167" t="s">
        <v>419</v>
      </c>
      <c r="E54" s="174" t="s">
        <v>483</v>
      </c>
      <c r="F54" s="168" t="s">
        <v>429</v>
      </c>
      <c r="G54" s="169" t="s">
        <v>450</v>
      </c>
      <c r="H54" s="168"/>
    </row>
    <row r="55" spans="2:8" x14ac:dyDescent="0.4">
      <c r="B55" s="167">
        <v>50</v>
      </c>
      <c r="C55" s="170" t="s">
        <v>430</v>
      </c>
      <c r="D55" s="167" t="s">
        <v>420</v>
      </c>
      <c r="E55" s="174" t="s">
        <v>483</v>
      </c>
      <c r="F55" s="168" t="s">
        <v>432</v>
      </c>
      <c r="G55" s="169" t="s">
        <v>434</v>
      </c>
      <c r="H55" s="168"/>
    </row>
    <row r="56" spans="2:8" x14ac:dyDescent="0.4">
      <c r="B56" s="167">
        <v>51</v>
      </c>
      <c r="C56" s="170" t="s">
        <v>431</v>
      </c>
      <c r="D56" s="167" t="s">
        <v>421</v>
      </c>
      <c r="E56" s="174" t="s">
        <v>483</v>
      </c>
      <c r="F56" s="168" t="s">
        <v>433</v>
      </c>
      <c r="G56" s="169" t="s">
        <v>434</v>
      </c>
      <c r="H56" s="168"/>
    </row>
    <row r="57" spans="2:8" x14ac:dyDescent="0.4">
      <c r="B57" s="167">
        <v>52</v>
      </c>
      <c r="C57" s="170" t="s">
        <v>435</v>
      </c>
      <c r="D57" s="167" t="s">
        <v>422</v>
      </c>
      <c r="E57" s="174" t="s">
        <v>483</v>
      </c>
      <c r="F57" s="168" t="s">
        <v>436</v>
      </c>
      <c r="G57" s="169" t="s">
        <v>434</v>
      </c>
      <c r="H57" s="168"/>
    </row>
    <row r="58" spans="2:8" x14ac:dyDescent="0.4">
      <c r="B58" s="167">
        <v>53</v>
      </c>
      <c r="C58" s="170"/>
      <c r="D58" s="167"/>
      <c r="E58" s="174"/>
      <c r="F58" s="168"/>
      <c r="G58" s="169"/>
      <c r="H58" s="168"/>
    </row>
    <row r="59" spans="2:8" x14ac:dyDescent="0.4">
      <c r="B59" s="167">
        <v>54</v>
      </c>
      <c r="C59" s="170"/>
      <c r="D59" s="167"/>
      <c r="E59" s="174"/>
      <c r="F59" s="168"/>
      <c r="G59" s="169"/>
      <c r="H59" s="168"/>
    </row>
    <row r="60" spans="2:8" x14ac:dyDescent="0.4">
      <c r="B60" s="167">
        <v>55</v>
      </c>
      <c r="C60" s="170"/>
      <c r="D60" s="167"/>
      <c r="E60" s="174"/>
      <c r="F60" s="168"/>
      <c r="G60" s="169"/>
      <c r="H60" s="168"/>
    </row>
    <row r="61" spans="2:8" x14ac:dyDescent="0.4">
      <c r="B61" s="167">
        <v>56</v>
      </c>
      <c r="C61" s="170"/>
      <c r="D61" s="167"/>
      <c r="E61" s="174"/>
      <c r="F61" s="168"/>
      <c r="G61" s="169"/>
      <c r="H61" s="168"/>
    </row>
  </sheetData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15B8F43FA771543A4763FD82AB0CDAC" ma:contentTypeVersion="4" ma:contentTypeDescription="新しいドキュメントを作成します。" ma:contentTypeScope="" ma:versionID="855d7939165c0649375b05b83ce15f88">
  <xsd:schema xmlns:xsd="http://www.w3.org/2001/XMLSchema" xmlns:xs="http://www.w3.org/2001/XMLSchema" xmlns:p="http://schemas.microsoft.com/office/2006/metadata/properties" xmlns:ns3="13b2c70c-e65c-40ab-a874-fe9224dd06fc" targetNamespace="http://schemas.microsoft.com/office/2006/metadata/properties" ma:root="true" ma:fieldsID="15c9621bd69a56ab972ce898b2c361bc" ns3:_="">
    <xsd:import namespace="13b2c70c-e65c-40ab-a874-fe9224dd06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b2c70c-e65c-40ab-a874-fe9224dd06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6F024E-DC02-4BA2-A325-C7882DC0C165}">
  <ds:schemaRefs>
    <ds:schemaRef ds:uri="http://purl.org/dc/elements/1.1/"/>
    <ds:schemaRef ds:uri="http://schemas.microsoft.com/office/2006/metadata/properties"/>
    <ds:schemaRef ds:uri="13b2c70c-e65c-40ab-a874-fe9224dd06fc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71B3689-AC08-4ADA-8076-F6577F68F6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F507DD-EF2D-4FE5-8112-66B6DC5E1A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b2c70c-e65c-40ab-a874-fe9224dd06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</vt:i4>
      </vt:variant>
    </vt:vector>
  </HeadingPairs>
  <TitlesOfParts>
    <vt:vector size="15" baseType="lpstr">
      <vt:lpstr>改訂日</vt:lpstr>
      <vt:lpstr>1 フローチャート</vt:lpstr>
      <vt:lpstr>2-1　性能情報入力シート</vt:lpstr>
      <vt:lpstr>2-2　電力使用量入力シート</vt:lpstr>
      <vt:lpstr>3　算定シート</vt:lpstr>
      <vt:lpstr>4-1　既存設備_計算シート</vt:lpstr>
      <vt:lpstr>4-2　導入設備_計算シート</vt:lpstr>
      <vt:lpstr>シート構成</vt:lpstr>
      <vt:lpstr>手順と記号の説明</vt:lpstr>
      <vt:lpstr>課題or質問</vt:lpstr>
      <vt:lpstr>計算_既存設備 (2)</vt:lpstr>
      <vt:lpstr>計算_導入設備</vt:lpstr>
      <vt:lpstr>導入設備</vt:lpstr>
      <vt:lpstr>Sheet2 (2)</vt:lpstr>
      <vt:lpstr>'1 フローチャート'!Print_Area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PC-CHOSA16</dc:creator>
  <cp:lastModifiedBy>PC-CHOSA31</cp:lastModifiedBy>
  <cp:lastPrinted>2025-11-10T07:21:16Z</cp:lastPrinted>
  <dcterms:created xsi:type="dcterms:W3CDTF">2025-06-05T06:51:52Z</dcterms:created>
  <dcterms:modified xsi:type="dcterms:W3CDTF">2025-11-11T05:12:12Z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0x010100015B8F43FA771543A4763FD82AB0CDAC</vt:lpwstr>
  </property>
</Properties>
</file>