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Downloads\"/>
    </mc:Choice>
  </mc:AlternateContent>
  <xr:revisionPtr revIDLastSave="0" documentId="13_ncr:1_{E8EDBBA6-113F-4644-B184-152ADF9D9135}" xr6:coauthVersionLast="47" xr6:coauthVersionMax="47" xr10:uidLastSave="{00000000-0000-0000-0000-000000000000}"/>
  <workbookProtection workbookAlgorithmName="SHA-512" workbookHashValue="tyXj7gGQBL5YVOQhFT8EuyQTpuN2Q4JotIVwqjXNoxJBZC071kPYSOflB1//G9Qfj9lA3/a8Bfz4Ou4uAfjKug==" workbookSaltValue="2IEVjLyfjN1YAKd9E+u5WQ==" workbookSpinCount="100000" lockStructure="1"/>
  <bookViews>
    <workbookView xWindow="-120" yWindow="-120" windowWidth="29040" windowHeight="15840" tabRatio="786" xr2:uid="{00000000-000D-0000-FFFF-FFFF00000000}"/>
  </bookViews>
  <sheets>
    <sheet name="1 フローチャート" sheetId="23" r:id="rId1"/>
    <sheet name="2 算定シート" sheetId="11" r:id="rId2"/>
    <sheet name="2 算定シート (裏)" sheetId="28" state="hidden" r:id="rId3"/>
    <sheet name="3 燃料データ" sheetId="24" state="hidden" r:id="rId4"/>
    <sheet name="4 手順と記号の説明" sheetId="30" state="hidden" r:id="rId5"/>
    <sheet name="参考　燃料データ　ボイラーより" sheetId="26" state="hidden" r:id="rId6"/>
    <sheet name="シート構成" sheetId="33" state="hidden" r:id="rId7"/>
    <sheet name="課題or質問" sheetId="34" state="hidden" r:id="rId8"/>
    <sheet name="改訂日" sheetId="25" state="hidden" r:id="rId9"/>
  </sheets>
  <definedNames>
    <definedName name="_AMO_XmlVersion" hidden="1">"'1'"</definedName>
    <definedName name="_xlnm._FilterDatabase" localSheetId="4" hidden="1">'4 手順と記号の説明'!$D$4:$J$25</definedName>
    <definedName name="_xlnm.Print_Area" localSheetId="0">'1 フローチャート'!$A$1:$O$66</definedName>
    <definedName name="_xlnm.Print_Area" localSheetId="1">'2 算定シート'!$A$1:$T$27</definedName>
    <definedName name="燃料data">'3 燃料データ'!$C$6:$X$15</definedName>
    <definedName name="燃料data2">'3 燃料データ'!$D$6:$X$15</definedName>
    <definedName name="燃料単価data">'3 燃料データ'!$D$20:$F$27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24" l="1"/>
  <c r="F26" i="24"/>
  <c r="E26" i="24"/>
  <c r="E25" i="24"/>
  <c r="F24" i="24"/>
  <c r="E24" i="24"/>
  <c r="E23" i="24"/>
  <c r="E22" i="24"/>
  <c r="E21" i="24"/>
  <c r="E20" i="24"/>
  <c r="R16" i="28"/>
  <c r="S14" i="24" l="1"/>
  <c r="S13" i="24"/>
  <c r="S12" i="24"/>
  <c r="S15" i="24"/>
  <c r="S7" i="24"/>
  <c r="S8" i="24"/>
  <c r="S9" i="24"/>
  <c r="S10" i="24"/>
  <c r="S6" i="24"/>
  <c r="O11" i="24"/>
  <c r="I6" i="24"/>
  <c r="N6" i="28"/>
  <c r="K6" i="24" s="1"/>
  <c r="V11" i="24"/>
  <c r="S11" i="24" s="1"/>
  <c r="I7" i="24"/>
  <c r="I8" i="24"/>
  <c r="I9" i="24"/>
  <c r="I10" i="24"/>
  <c r="I11" i="24"/>
  <c r="I12" i="24"/>
  <c r="I13" i="24"/>
  <c r="I14" i="24"/>
  <c r="I15" i="24"/>
  <c r="R15" i="28"/>
  <c r="N16" i="28"/>
  <c r="N15" i="28"/>
  <c r="J22" i="28"/>
  <c r="G22" i="28"/>
  <c r="G20" i="28" l="1"/>
  <c r="G29" i="11" s="1"/>
  <c r="P15" i="28"/>
  <c r="G30" i="28"/>
  <c r="J30" i="28"/>
  <c r="P9" i="28"/>
  <c r="K8" i="24"/>
  <c r="K10" i="24"/>
  <c r="I22" i="28"/>
  <c r="K11" i="24"/>
  <c r="O24" i="28"/>
  <c r="O23" i="11" s="1"/>
  <c r="N13" i="28"/>
  <c r="R9" i="28"/>
  <c r="N9" i="28"/>
  <c r="P6" i="24" s="1"/>
  <c r="N11" i="28"/>
  <c r="P16" i="28" s="1"/>
  <c r="R6" i="28"/>
  <c r="T15" i="28" s="1"/>
  <c r="P13" i="11"/>
  <c r="T3" i="28"/>
  <c r="I7" i="26"/>
  <c r="F32" i="26"/>
  <c r="E45" i="26"/>
  <c r="F44" i="26"/>
  <c r="F43" i="26"/>
  <c r="F42" i="26"/>
  <c r="F41" i="26"/>
  <c r="F40" i="26"/>
  <c r="F39" i="26"/>
  <c r="F38" i="26"/>
  <c r="F37" i="26"/>
  <c r="F36" i="26"/>
  <c r="F35" i="26"/>
  <c r="F34" i="26"/>
  <c r="F33" i="26"/>
  <c r="F29" i="26"/>
  <c r="F28" i="26"/>
  <c r="F27" i="26"/>
  <c r="F26" i="26"/>
  <c r="F25" i="26"/>
  <c r="F24" i="26"/>
  <c r="F23" i="26"/>
  <c r="L22" i="26"/>
  <c r="F22" i="26"/>
  <c r="F21" i="26"/>
  <c r="I15" i="26"/>
  <c r="I14" i="26"/>
  <c r="I13" i="26"/>
  <c r="I12" i="26"/>
  <c r="I11" i="26"/>
  <c r="I10" i="26"/>
  <c r="I9" i="26"/>
  <c r="I8" i="26"/>
  <c r="I6" i="26"/>
  <c r="I5" i="26"/>
  <c r="I4" i="26"/>
  <c r="I3" i="26"/>
  <c r="J29" i="11" l="1"/>
  <c r="M29" i="11"/>
  <c r="K9" i="24"/>
  <c r="P9" i="24" s="1"/>
  <c r="P16" i="11"/>
  <c r="K7" i="24"/>
  <c r="P7" i="24" s="1"/>
  <c r="G31" i="28"/>
  <c r="L22" i="28"/>
  <c r="T9" i="28"/>
  <c r="T16" i="28"/>
  <c r="T16" i="11" s="1"/>
  <c r="Q16" i="11" s="1"/>
  <c r="O23" i="28"/>
  <c r="O22" i="11" s="1"/>
  <c r="R13" i="28"/>
  <c r="M24" i="28" s="1"/>
  <c r="M23" i="11" s="1"/>
  <c r="L13" i="24"/>
  <c r="Q13" i="24" s="1"/>
  <c r="L9" i="24"/>
  <c r="Q9" i="24" s="1"/>
  <c r="L12" i="24"/>
  <c r="L8" i="24"/>
  <c r="Q8" i="24" s="1"/>
  <c r="L15" i="24"/>
  <c r="Q15" i="24" s="1"/>
  <c r="L11" i="24"/>
  <c r="P15" i="11" s="1"/>
  <c r="L7" i="24"/>
  <c r="Q7" i="24" s="1"/>
  <c r="L14" i="24"/>
  <c r="L10" i="24"/>
  <c r="Q10" i="24" s="1"/>
  <c r="L6" i="24"/>
  <c r="Q6" i="24" s="1"/>
  <c r="K13" i="24"/>
  <c r="P13" i="24" s="1"/>
  <c r="P8" i="24"/>
  <c r="P10" i="24"/>
  <c r="K14" i="24"/>
  <c r="K15" i="24"/>
  <c r="P15" i="24" s="1"/>
  <c r="K12" i="24"/>
  <c r="M20" i="28"/>
  <c r="G31" i="11" s="1"/>
  <c r="J20" i="28"/>
  <c r="G30" i="11" s="1"/>
  <c r="I33" i="26"/>
  <c r="L21" i="26"/>
  <c r="I40" i="26"/>
  <c r="M31" i="11" l="1"/>
  <c r="J31" i="11"/>
  <c r="M30" i="11"/>
  <c r="J30" i="11"/>
  <c r="L23" i="28"/>
  <c r="J21" i="28"/>
  <c r="J23" i="28"/>
  <c r="J25" i="28" s="1"/>
  <c r="O22" i="28"/>
  <c r="M21" i="28"/>
  <c r="G23" i="28"/>
  <c r="G21" i="28"/>
  <c r="I23" i="28"/>
  <c r="T9" i="11"/>
  <c r="L22" i="11"/>
  <c r="P11" i="24"/>
  <c r="I22" i="11"/>
  <c r="P9" i="11"/>
  <c r="T15" i="11"/>
  <c r="Q14" i="24"/>
  <c r="Q12" i="24"/>
  <c r="Q11" i="24"/>
  <c r="P12" i="24"/>
  <c r="P14" i="24"/>
  <c r="M20" i="11"/>
  <c r="J20" i="11"/>
  <c r="G20" i="11"/>
  <c r="J22" i="11"/>
  <c r="G22" i="11"/>
  <c r="I43" i="26"/>
  <c r="L29" i="26"/>
  <c r="I36" i="26"/>
  <c r="L28" i="26"/>
  <c r="S23" i="28" l="1"/>
  <c r="G25" i="28"/>
  <c r="T20" i="28"/>
  <c r="J28" i="28"/>
  <c r="G28" i="28"/>
  <c r="T23" i="28"/>
  <c r="M21" i="11"/>
  <c r="G27" i="11"/>
  <c r="J21" i="11"/>
  <c r="G21" i="11"/>
  <c r="C3" i="11"/>
  <c r="T3" i="11"/>
  <c r="R23" i="28" l="1"/>
  <c r="R24" i="28" s="1"/>
  <c r="M23" i="28" s="1"/>
  <c r="G26" i="28"/>
  <c r="G29" i="28"/>
  <c r="G26" i="11" s="1"/>
  <c r="M29" i="28" l="1"/>
  <c r="M26" i="11" s="1"/>
  <c r="M31" i="28"/>
  <c r="G24" i="11"/>
  <c r="M26" i="28"/>
  <c r="M27" i="28" s="1"/>
  <c r="M25" i="11" s="1"/>
  <c r="M22" i="28"/>
  <c r="M30" i="28" s="1"/>
  <c r="M22" i="11"/>
  <c r="M27" i="11" l="1"/>
  <c r="M24" i="11"/>
</calcChain>
</file>

<file path=xl/sharedStrings.xml><?xml version="1.0" encoding="utf-8"?>
<sst xmlns="http://schemas.openxmlformats.org/spreadsheetml/2006/main" count="557" uniqueCount="303">
  <si>
    <t>A重油</t>
    <rPh sb="1" eb="3">
      <t>ジュウユ</t>
    </rPh>
    <phoneticPr fontId="3"/>
  </si>
  <si>
    <t>C重油</t>
    <rPh sb="1" eb="3">
      <t>ジュウユ</t>
    </rPh>
    <phoneticPr fontId="3"/>
  </si>
  <si>
    <t>灯油</t>
    <rPh sb="0" eb="2">
      <t>トウユ</t>
    </rPh>
    <phoneticPr fontId="3"/>
  </si>
  <si>
    <t>LNG</t>
    <phoneticPr fontId="3"/>
  </si>
  <si>
    <t>GJ/t</t>
    <phoneticPr fontId="3"/>
  </si>
  <si>
    <t>GJ/千Nm3</t>
    <rPh sb="3" eb="4">
      <t>セン</t>
    </rPh>
    <phoneticPr fontId="3"/>
  </si>
  <si>
    <t>選択</t>
    <rPh sb="0" eb="2">
      <t>センタク</t>
    </rPh>
    <phoneticPr fontId="3"/>
  </si>
  <si>
    <t>入力</t>
    <rPh sb="0" eb="2">
      <t>ニュウリョク</t>
    </rPh>
    <phoneticPr fontId="3"/>
  </si>
  <si>
    <t>GJ/kL</t>
    <phoneticPr fontId="3"/>
  </si>
  <si>
    <t>電気</t>
    <rPh sb="0" eb="2">
      <t>デンキ</t>
    </rPh>
    <phoneticPr fontId="3"/>
  </si>
  <si>
    <t>GJ/千kWh</t>
    <rPh sb="3" eb="4">
      <t>セン</t>
    </rPh>
    <phoneticPr fontId="3"/>
  </si>
  <si>
    <t>　　</t>
    <phoneticPr fontId="3"/>
  </si>
  <si>
    <t>Ver</t>
    <phoneticPr fontId="3"/>
  </si>
  <si>
    <t>担当</t>
    <rPh sb="0" eb="2">
      <t>タントウ</t>
    </rPh>
    <phoneticPr fontId="3"/>
  </si>
  <si>
    <t>内容</t>
    <rPh sb="0" eb="2">
      <t>ナイヨウ</t>
    </rPh>
    <phoneticPr fontId="3"/>
  </si>
  <si>
    <t>Step
 1</t>
    <phoneticPr fontId="3"/>
  </si>
  <si>
    <t>改訂日</t>
    <rPh sb="0" eb="2">
      <t>カイテイ</t>
    </rPh>
    <rPh sb="2" eb="3">
      <t>ヒ</t>
    </rPh>
    <phoneticPr fontId="3"/>
  </si>
  <si>
    <t>原油</t>
    <rPh sb="0" eb="2">
      <t>ゲンユ</t>
    </rPh>
    <phoneticPr fontId="3"/>
  </si>
  <si>
    <t>LPG(液)</t>
    <rPh sb="4" eb="5">
      <t>エキ</t>
    </rPh>
    <phoneticPr fontId="3"/>
  </si>
  <si>
    <t>LPG(ガス)</t>
    <phoneticPr fontId="3"/>
  </si>
  <si>
    <t>都市ガス(Nm3)</t>
    <rPh sb="0" eb="2">
      <t>トシ</t>
    </rPh>
    <phoneticPr fontId="3"/>
  </si>
  <si>
    <t>都市ガス(m3)</t>
    <rPh sb="0" eb="2">
      <t>トシ</t>
    </rPh>
    <phoneticPr fontId="3"/>
  </si>
  <si>
    <t>対策後</t>
    <rPh sb="0" eb="2">
      <t>タイサク</t>
    </rPh>
    <rPh sb="2" eb="3">
      <t>ゴ</t>
    </rPh>
    <phoneticPr fontId="3"/>
  </si>
  <si>
    <t>燃料種別</t>
    <rPh sb="0" eb="4">
      <t>ネンリョウシュベツ</t>
    </rPh>
    <phoneticPr fontId="3"/>
  </si>
  <si>
    <t>効果の算定結果</t>
    <rPh sb="0" eb="2">
      <t>コウカ</t>
    </rPh>
    <rPh sb="3" eb="7">
      <t>サンテイケッカ</t>
    </rPh>
    <phoneticPr fontId="3"/>
  </si>
  <si>
    <t>項目</t>
    <rPh sb="0" eb="1">
      <t>コウ</t>
    </rPh>
    <rPh sb="1" eb="2">
      <t>メ</t>
    </rPh>
    <phoneticPr fontId="3"/>
  </si>
  <si>
    <t>選択
(1種類目)</t>
    <rPh sb="0" eb="2">
      <t>センタク</t>
    </rPh>
    <rPh sb="5" eb="8">
      <t>シュルイメ</t>
    </rPh>
    <phoneticPr fontId="3"/>
  </si>
  <si>
    <t>選択
(2種類目)</t>
    <rPh sb="0" eb="2">
      <t>センタク</t>
    </rPh>
    <rPh sb="5" eb="8">
      <t>シュルイメ</t>
    </rPh>
    <phoneticPr fontId="3"/>
  </si>
  <si>
    <t>入力
(1種類目)</t>
    <rPh sb="0" eb="2">
      <t>ニュウリョク</t>
    </rPh>
    <rPh sb="5" eb="8">
      <t>シュルイメ</t>
    </rPh>
    <phoneticPr fontId="3"/>
  </si>
  <si>
    <t>入力
(2種類目)</t>
    <rPh sb="0" eb="2">
      <t>ニュウリョク</t>
    </rPh>
    <rPh sb="5" eb="7">
      <t>シュルイ</t>
    </rPh>
    <rPh sb="7" eb="8">
      <t>メ</t>
    </rPh>
    <phoneticPr fontId="3"/>
  </si>
  <si>
    <t>入力
(1種類目)</t>
    <rPh sb="0" eb="2">
      <t>ニュウリョク</t>
    </rPh>
    <rPh sb="5" eb="7">
      <t>シュルイ</t>
    </rPh>
    <rPh sb="7" eb="8">
      <t>メ</t>
    </rPh>
    <phoneticPr fontId="3"/>
  </si>
  <si>
    <t>単位</t>
    <rPh sb="0" eb="2">
      <t>タンイ</t>
    </rPh>
    <phoneticPr fontId="3"/>
  </si>
  <si>
    <t>t-CO2/GJ</t>
    <phoneticPr fontId="3"/>
  </si>
  <si>
    <t>◆燃料一覧表</t>
    <rPh sb="1" eb="3">
      <t>ネンリョウ</t>
    </rPh>
    <rPh sb="3" eb="6">
      <t>イチランヒョウ</t>
    </rPh>
    <phoneticPr fontId="3"/>
  </si>
  <si>
    <t>エネルギー単価</t>
    <rPh sb="5" eb="7">
      <t>タンカ</t>
    </rPh>
    <phoneticPr fontId="3"/>
  </si>
  <si>
    <t>kL/年</t>
    <rPh sb="3" eb="4">
      <t>ネン</t>
    </rPh>
    <phoneticPr fontId="3"/>
  </si>
  <si>
    <t>GJ/年</t>
    <rPh sb="3" eb="4">
      <t>ネン</t>
    </rPh>
    <phoneticPr fontId="3"/>
  </si>
  <si>
    <t>千円/kL</t>
    <rPh sb="0" eb="2">
      <t>センエン</t>
    </rPh>
    <phoneticPr fontId="3"/>
  </si>
  <si>
    <t>t/年</t>
    <rPh sb="2" eb="3">
      <t>ネン</t>
    </rPh>
    <phoneticPr fontId="3"/>
  </si>
  <si>
    <t>千円/t</t>
    <rPh sb="0" eb="2">
      <t>センエン</t>
    </rPh>
    <phoneticPr fontId="3"/>
  </si>
  <si>
    <t>千m3/年</t>
    <rPh sb="0" eb="1">
      <t>セン</t>
    </rPh>
    <rPh sb="4" eb="5">
      <t>ネン</t>
    </rPh>
    <phoneticPr fontId="3"/>
  </si>
  <si>
    <t>千円/千m3</t>
    <rPh sb="0" eb="2">
      <t>センエン</t>
    </rPh>
    <rPh sb="3" eb="4">
      <t>セン</t>
    </rPh>
    <phoneticPr fontId="3"/>
  </si>
  <si>
    <t>千Nm3/年</t>
    <rPh sb="0" eb="1">
      <t>セン</t>
    </rPh>
    <rPh sb="5" eb="6">
      <t>ネン</t>
    </rPh>
    <phoneticPr fontId="3"/>
  </si>
  <si>
    <t>千円/千Nm3</t>
    <rPh sb="0" eb="2">
      <t>センエン</t>
    </rPh>
    <rPh sb="3" eb="4">
      <t>セン</t>
    </rPh>
    <phoneticPr fontId="3"/>
  </si>
  <si>
    <t>GJ/千m3</t>
    <rPh sb="3" eb="4">
      <t>セン</t>
    </rPh>
    <phoneticPr fontId="3"/>
  </si>
  <si>
    <t>千kWh/年</t>
    <rPh sb="5" eb="6">
      <t>ネン</t>
    </rPh>
    <phoneticPr fontId="3"/>
  </si>
  <si>
    <t>千円/千kWh</t>
    <rPh sb="0" eb="2">
      <t>センエン</t>
    </rPh>
    <rPh sb="3" eb="4">
      <t>セン</t>
    </rPh>
    <phoneticPr fontId="3"/>
  </si>
  <si>
    <t>LPG</t>
    <phoneticPr fontId="3"/>
  </si>
  <si>
    <t>都市ガス</t>
    <rPh sb="0" eb="2">
      <t>トシ</t>
    </rPh>
    <phoneticPr fontId="3"/>
  </si>
  <si>
    <t>木質ペレット</t>
    <rPh sb="0" eb="2">
      <t>モクシツ</t>
    </rPh>
    <phoneticPr fontId="3"/>
  </si>
  <si>
    <t>【注★】燃料は既存と導入を統合した表をVLOOKUPで値を返すように変更。</t>
    <rPh sb="1" eb="2">
      <t>チュウ</t>
    </rPh>
    <rPh sb="4" eb="6">
      <t>ネンリョウ</t>
    </rPh>
    <rPh sb="7" eb="9">
      <t>キゾン</t>
    </rPh>
    <rPh sb="10" eb="12">
      <t>ドウニュウ</t>
    </rPh>
    <rPh sb="13" eb="15">
      <t>トウゴウ</t>
    </rPh>
    <rPh sb="17" eb="18">
      <t>ヒョウ</t>
    </rPh>
    <rPh sb="27" eb="28">
      <t>アタイ</t>
    </rPh>
    <rPh sb="29" eb="30">
      <t>カエ</t>
    </rPh>
    <rPh sb="34" eb="36">
      <t>ヘンコウ</t>
    </rPh>
    <phoneticPr fontId="3"/>
  </si>
  <si>
    <t>（プルダウンリストの燃料名が既存と導入で表現違いあるため）</t>
    <rPh sb="10" eb="13">
      <t>ネンリョウメイ</t>
    </rPh>
    <rPh sb="14" eb="16">
      <t>キゾン</t>
    </rPh>
    <rPh sb="17" eb="19">
      <t>ドウニュウ</t>
    </rPh>
    <rPh sb="20" eb="23">
      <t>ヒョウゲンチガ</t>
    </rPh>
    <phoneticPr fontId="3"/>
  </si>
  <si>
    <t>↓上段をV.1.0.1で追加し選択単位で表示</t>
    <rPh sb="1" eb="3">
      <t>ジョウダン</t>
    </rPh>
    <rPh sb="12" eb="14">
      <t>ツイカ</t>
    </rPh>
    <rPh sb="15" eb="19">
      <t>センタクタンイ</t>
    </rPh>
    <rPh sb="20" eb="22">
      <t>ヒョウジ</t>
    </rPh>
    <phoneticPr fontId="3"/>
  </si>
  <si>
    <t>kL, t or 千m3, 千Nm3 or 千m3</t>
    <rPh sb="9" eb="10">
      <t>セン</t>
    </rPh>
    <rPh sb="14" eb="15">
      <t>セン</t>
    </rPh>
    <rPh sb="22" eb="23">
      <t>セン</t>
    </rPh>
    <phoneticPr fontId="3"/>
  </si>
  <si>
    <t>◆既存燃料使用量算定</t>
    <rPh sb="1" eb="3">
      <t>キゾン</t>
    </rPh>
    <rPh sb="3" eb="5">
      <t>ネンリョウ</t>
    </rPh>
    <rPh sb="5" eb="8">
      <t>シヨウリョウ</t>
    </rPh>
    <rPh sb="8" eb="10">
      <t>サンテイ</t>
    </rPh>
    <phoneticPr fontId="3"/>
  </si>
  <si>
    <t>既存燃料使用量</t>
    <rPh sb="0" eb="7">
      <t>キゾンネンリョウシヨウリョウ</t>
    </rPh>
    <phoneticPr fontId="3"/>
  </si>
  <si>
    <t>既存エネルギーコスト</t>
    <rPh sb="0" eb="2">
      <t>キゾン</t>
    </rPh>
    <phoneticPr fontId="3"/>
  </si>
  <si>
    <t>円</t>
    <rPh sb="0" eb="1">
      <t>エン</t>
    </rPh>
    <phoneticPr fontId="3"/>
  </si>
  <si>
    <t>Step 1 で選択した燃料の単価</t>
    <phoneticPr fontId="3"/>
  </si>
  <si>
    <t>千円/年</t>
    <rPh sb="0" eb="2">
      <t>センエン</t>
    </rPh>
    <rPh sb="3" eb="4">
      <t>ネン</t>
    </rPh>
    <phoneticPr fontId="3"/>
  </si>
  <si>
    <t>⇐単位</t>
    <rPh sb="1" eb="3">
      <t>タンイ</t>
    </rPh>
    <phoneticPr fontId="3"/>
  </si>
  <si>
    <t>入力単位</t>
    <rPh sb="0" eb="4">
      <t>ニュウリョクタンイ</t>
    </rPh>
    <phoneticPr fontId="3"/>
  </si>
  <si>
    <t>手入力</t>
    <rPh sb="0" eb="3">
      <t>テニュウリョク</t>
    </rPh>
    <phoneticPr fontId="3"/>
  </si>
  <si>
    <t>換算単位</t>
    <rPh sb="0" eb="4">
      <t>カンサンタンイ</t>
    </rPh>
    <phoneticPr fontId="3"/>
  </si>
  <si>
    <t>kL, t, Nm3</t>
    <phoneticPr fontId="3"/>
  </si>
  <si>
    <t>↑V1.0までの計算を下段へ移動</t>
    <rPh sb="8" eb="10">
      <t>ケイサン</t>
    </rPh>
    <rPh sb="11" eb="13">
      <t>カダン</t>
    </rPh>
    <rPh sb="14" eb="16">
      <t>イドウ</t>
    </rPh>
    <phoneticPr fontId="3"/>
  </si>
  <si>
    <t>導入燃料使用量</t>
    <rPh sb="0" eb="2">
      <t>ドウニュウ</t>
    </rPh>
    <rPh sb="2" eb="7">
      <t>ネンリョウシヨウリョウ</t>
    </rPh>
    <phoneticPr fontId="3"/>
  </si>
  <si>
    <t>導入エネルギーコスト</t>
    <rPh sb="0" eb="2">
      <t>ドウニュウ</t>
    </rPh>
    <phoneticPr fontId="3"/>
  </si>
  <si>
    <t>Step 4 で選択した燃料の単価</t>
    <phoneticPr fontId="3"/>
  </si>
  <si>
    <t>千kWh/年</t>
    <rPh sb="0" eb="1">
      <t>セン</t>
    </rPh>
    <rPh sb="5" eb="6">
      <t>ネン</t>
    </rPh>
    <phoneticPr fontId="3"/>
  </si>
  <si>
    <r>
      <t>CO</t>
    </r>
    <r>
      <rPr>
        <vertAlign val="subscript"/>
        <sz val="11"/>
        <color theme="1"/>
        <rFont val="メイリオ"/>
        <family val="3"/>
        <charset val="128"/>
      </rPr>
      <t>2</t>
    </r>
    <r>
      <rPr>
        <sz val="11"/>
        <color theme="1"/>
        <rFont val="メイリオ"/>
        <family val="3"/>
        <charset val="128"/>
      </rPr>
      <t>排出量算定</t>
    </r>
    <rPh sb="3" eb="5">
      <t>ハイシュツ</t>
    </rPh>
    <rPh sb="5" eb="6">
      <t>リョウ</t>
    </rPh>
    <rPh sb="6" eb="8">
      <t>サンテイ</t>
    </rPh>
    <phoneticPr fontId="3"/>
  </si>
  <si>
    <t>a（高）</t>
    <rPh sb="2" eb="3">
      <t>コウ</t>
    </rPh>
    <phoneticPr fontId="3"/>
  </si>
  <si>
    <t>b</t>
    <phoneticPr fontId="3"/>
  </si>
  <si>
    <t>c=a×ｂ</t>
    <phoneticPr fontId="3"/>
  </si>
  <si>
    <r>
      <t>[t-CO</t>
    </r>
    <r>
      <rPr>
        <b/>
        <vertAlign val="subscript"/>
        <sz val="10"/>
        <color theme="1"/>
        <rFont val="メイリオ"/>
        <family val="3"/>
        <charset val="128"/>
      </rPr>
      <t>2</t>
    </r>
    <r>
      <rPr>
        <b/>
        <sz val="10"/>
        <color theme="1"/>
        <rFont val="メイリオ"/>
        <family val="3"/>
        <charset val="128"/>
      </rPr>
      <t>/GJ]</t>
    </r>
    <phoneticPr fontId="3"/>
  </si>
  <si>
    <t>A重油</t>
    <phoneticPr fontId="3"/>
  </si>
  <si>
    <t>既存CO2排出量</t>
    <rPh sb="0" eb="2">
      <t>キゾン</t>
    </rPh>
    <rPh sb="5" eb="8">
      <t>ハイシュツリョウ</t>
    </rPh>
    <phoneticPr fontId="3"/>
  </si>
  <si>
    <t>t-co2/年</t>
    <rPh sb="6" eb="7">
      <t>ネン</t>
    </rPh>
    <phoneticPr fontId="3"/>
  </si>
  <si>
    <t>導入CO2排出量</t>
    <rPh sb="0" eb="2">
      <t>ドウニュウ</t>
    </rPh>
    <rPh sb="5" eb="7">
      <t>ハイシュツ</t>
    </rPh>
    <rPh sb="7" eb="8">
      <t>リョウ</t>
    </rPh>
    <phoneticPr fontId="3"/>
  </si>
  <si>
    <t>既存エネ使用量</t>
    <rPh sb="0" eb="2">
      <t>キゾン</t>
    </rPh>
    <rPh sb="4" eb="7">
      <t>シヨウリョウ</t>
    </rPh>
    <phoneticPr fontId="3"/>
  </si>
  <si>
    <t>⇐高位発熱量</t>
    <rPh sb="1" eb="6">
      <t>コウイハツネツリョウ</t>
    </rPh>
    <phoneticPr fontId="3"/>
  </si>
  <si>
    <t>係数変更</t>
    <rPh sb="0" eb="4">
      <t>ケイスウヘンコウ</t>
    </rPh>
    <phoneticPr fontId="3"/>
  </si>
  <si>
    <t>導入エネ使用量</t>
    <rPh sb="0" eb="2">
      <t>ドウニュウ</t>
    </rPh>
    <rPh sb="4" eb="7">
      <t>シヨウリョウ</t>
    </rPh>
    <phoneticPr fontId="3"/>
  </si>
  <si>
    <t>⇐高位発熱量</t>
  </si>
  <si>
    <t>【注★】と同様</t>
    <rPh sb="1" eb="2">
      <t>チュウ</t>
    </rPh>
    <rPh sb="5" eb="7">
      <t>ドウヨウ</t>
    </rPh>
    <phoneticPr fontId="3"/>
  </si>
  <si>
    <t>千円/kL</t>
    <phoneticPr fontId="3"/>
  </si>
  <si>
    <t>%</t>
    <phoneticPr fontId="3"/>
  </si>
  <si>
    <t>kL/年</t>
    <phoneticPr fontId="3"/>
  </si>
  <si>
    <t>t/年</t>
    <phoneticPr fontId="3"/>
  </si>
  <si>
    <t>千m3/年</t>
    <phoneticPr fontId="3"/>
  </si>
  <si>
    <t>千Nm3/年</t>
    <phoneticPr fontId="3"/>
  </si>
  <si>
    <t>千kWh/年</t>
    <phoneticPr fontId="3"/>
  </si>
  <si>
    <t>注2_購買伝票の数値をそのまま入力する場合は、都市ガス(m3)を、標準状態(0℃ 1気圧)に換算する場合は都市ガス(Nm3)を選択してください。</t>
    <rPh sb="0" eb="1">
      <t>チュウ</t>
    </rPh>
    <rPh sb="23" eb="25">
      <t>トシ</t>
    </rPh>
    <rPh sb="53" eb="55">
      <t>トシ</t>
    </rPh>
    <rPh sb="63" eb="65">
      <t>センタク</t>
    </rPh>
    <phoneticPr fontId="3"/>
  </si>
  <si>
    <t>注1_購買伝票が、kgまたはt(トン)表示であればLPG(液)、m3表示であればLPG(ガス)を選択してください。</t>
    <rPh sb="0" eb="1">
      <t>チュウ</t>
    </rPh>
    <rPh sb="3" eb="5">
      <t>コウバイ</t>
    </rPh>
    <rPh sb="5" eb="7">
      <t>デンヒョウ</t>
    </rPh>
    <rPh sb="19" eb="21">
      <t>ヒョウジ</t>
    </rPh>
    <rPh sb="33" eb="35">
      <t>ヒョウジ</t>
    </rPh>
    <rPh sb="47" eb="49">
      <t>センタク</t>
    </rPh>
    <phoneticPr fontId="3"/>
  </si>
  <si>
    <t>注3_基準年度燃料使用量とは、直近過去3年度間の平均値です。</t>
    <rPh sb="0" eb="1">
      <t>チュウ</t>
    </rPh>
    <rPh sb="3" eb="7">
      <t>キジュンネンド</t>
    </rPh>
    <rPh sb="7" eb="12">
      <t>ネンリョウシヨウリョウ</t>
    </rPh>
    <rPh sb="15" eb="17">
      <t>チョッキン</t>
    </rPh>
    <rPh sb="17" eb="19">
      <t>カコ</t>
    </rPh>
    <rPh sb="20" eb="22">
      <t>ネンド</t>
    </rPh>
    <rPh sb="22" eb="23">
      <t>カン</t>
    </rPh>
    <rPh sb="24" eb="27">
      <t>ヘイキンチ</t>
    </rPh>
    <phoneticPr fontId="3"/>
  </si>
  <si>
    <t>プルダウンから選択してください</t>
    <rPh sb="7" eb="9">
      <t>センタク</t>
    </rPh>
    <phoneticPr fontId="3"/>
  </si>
  <si>
    <t>数値を入力してください</t>
    <rPh sb="0" eb="2">
      <t>スウチ</t>
    </rPh>
    <rPh sb="3" eb="5">
      <t>ニュウリョク</t>
    </rPh>
    <phoneticPr fontId="3"/>
  </si>
  <si>
    <t>セルの説明</t>
    <rPh sb="3" eb="5">
      <t>セツメイ</t>
    </rPh>
    <phoneticPr fontId="3"/>
  </si>
  <si>
    <t>自動で表示されます(入力不可です)</t>
    <rPh sb="0" eb="2">
      <t>ジドウ</t>
    </rPh>
    <rPh sb="3" eb="5">
      <t>ヒョウジ</t>
    </rPh>
    <rPh sb="10" eb="12">
      <t>ニュウリョク</t>
    </rPh>
    <rPh sb="12" eb="14">
      <t>フカ</t>
    </rPh>
    <phoneticPr fontId="3"/>
  </si>
  <si>
    <t>燃料使用量</t>
    <rPh sb="0" eb="2">
      <t>ネンリョウ</t>
    </rPh>
    <rPh sb="2" eb="5">
      <t>シヨウリョウ</t>
    </rPh>
    <phoneticPr fontId="3"/>
  </si>
  <si>
    <t>LNGの気化器での自己消費率</t>
    <rPh sb="4" eb="7">
      <t>キカキ</t>
    </rPh>
    <rPh sb="9" eb="11">
      <t>ジコ</t>
    </rPh>
    <rPh sb="11" eb="14">
      <t>ショウヒリツ</t>
    </rPh>
    <phoneticPr fontId="3"/>
  </si>
  <si>
    <t>Q2＝Q1×(HH1/HH2)</t>
    <phoneticPr fontId="3"/>
  </si>
  <si>
    <t>対策後エネルギーコストの計算
　　</t>
    <phoneticPr fontId="3"/>
  </si>
  <si>
    <t>Q11、Q12</t>
    <phoneticPr fontId="3"/>
  </si>
  <si>
    <t xml:space="preserve">Q1
</t>
    <phoneticPr fontId="3"/>
  </si>
  <si>
    <t>E1＝Q1×HH1</t>
    <phoneticPr fontId="3"/>
  </si>
  <si>
    <t>E11＝Q11×HH11
E12＝Q12×HH12
E1＝E11+E12</t>
    <phoneticPr fontId="3"/>
  </si>
  <si>
    <t>△C＝C1－C2
　</t>
    <phoneticPr fontId="3"/>
  </si>
  <si>
    <t>F1＝Q1×f1</t>
    <phoneticPr fontId="3"/>
  </si>
  <si>
    <t>F11＝Q11×f11
F12=Q12×f12
F1=F11+F12</t>
    <phoneticPr fontId="3"/>
  </si>
  <si>
    <t xml:space="preserve">対策後のエネルギーコスト
</t>
    <phoneticPr fontId="3"/>
  </si>
  <si>
    <t>対策後の燃料使用量</t>
    <phoneticPr fontId="3"/>
  </si>
  <si>
    <t>対策後のエネルギー使用量</t>
    <phoneticPr fontId="3"/>
  </si>
  <si>
    <t>対策後のCO2排出量</t>
    <phoneticPr fontId="3"/>
  </si>
  <si>
    <t>対策後のCO2削減量</t>
    <phoneticPr fontId="3"/>
  </si>
  <si>
    <t>HH2</t>
    <phoneticPr fontId="3"/>
  </si>
  <si>
    <t>E2</t>
    <phoneticPr fontId="3"/>
  </si>
  <si>
    <t>Q3</t>
    <phoneticPr fontId="3"/>
  </si>
  <si>
    <t>C2</t>
    <phoneticPr fontId="3"/>
  </si>
  <si>
    <t>α2</t>
    <phoneticPr fontId="3"/>
  </si>
  <si>
    <t>△C</t>
    <phoneticPr fontId="3"/>
  </si>
  <si>
    <t>f2</t>
    <phoneticPr fontId="3"/>
  </si>
  <si>
    <t>対策前の燃料使用量</t>
    <rPh sb="2" eb="3">
      <t>マエ</t>
    </rPh>
    <phoneticPr fontId="3"/>
  </si>
  <si>
    <t>kL/年
t/年
千Nm3/年</t>
    <phoneticPr fontId="3"/>
  </si>
  <si>
    <t>GJ/年</t>
    <phoneticPr fontId="3"/>
  </si>
  <si>
    <t xml:space="preserve">t-CO2/年
</t>
    <phoneticPr fontId="3"/>
  </si>
  <si>
    <t xml:space="preserve">千円/年
</t>
    <phoneticPr fontId="3"/>
  </si>
  <si>
    <t>千円/kL
千円/t
千円/千Nm3</t>
    <phoneticPr fontId="3"/>
  </si>
  <si>
    <t>GJ/kL
GJ/t
GJ/千Nm3</t>
    <phoneticPr fontId="3"/>
  </si>
  <si>
    <t>％</t>
    <phoneticPr fontId="3"/>
  </si>
  <si>
    <t>t-CO2/年</t>
    <phoneticPr fontId="3"/>
  </si>
  <si>
    <t>千円/年</t>
    <phoneticPr fontId="3"/>
  </si>
  <si>
    <t>Q1
Q11
Q12</t>
    <phoneticPr fontId="3"/>
  </si>
  <si>
    <t>HH1
HH11
HH12</t>
    <phoneticPr fontId="3"/>
  </si>
  <si>
    <t>α1
α11
α12</t>
    <phoneticPr fontId="3"/>
  </si>
  <si>
    <t>Q2
Q21
Q22</t>
    <phoneticPr fontId="3"/>
  </si>
  <si>
    <t>E1
E11
E12</t>
    <phoneticPr fontId="3"/>
  </si>
  <si>
    <t>C1
C11
C12</t>
    <phoneticPr fontId="3"/>
  </si>
  <si>
    <t>F1
F11
F12</t>
    <phoneticPr fontId="3"/>
  </si>
  <si>
    <t>f1
f11
f12</t>
    <phoneticPr fontId="3"/>
  </si>
  <si>
    <t>F2</t>
    <phoneticPr fontId="3"/>
  </si>
  <si>
    <t>kL/年
t/年
千Nm3/年</t>
    <phoneticPr fontId="3"/>
  </si>
  <si>
    <t>Q2＝Q21+Q22
＝Q11×(HH11/HH2)+Q12×(HH12/HH2)
　</t>
    <phoneticPr fontId="3"/>
  </si>
  <si>
    <t>記号</t>
    <rPh sb="0" eb="2">
      <t>キゴウ</t>
    </rPh>
    <phoneticPr fontId="3"/>
  </si>
  <si>
    <t>単位</t>
    <rPh sb="0" eb="2">
      <t>タンイ</t>
    </rPh>
    <phoneticPr fontId="3"/>
  </si>
  <si>
    <t>1種類</t>
    <rPh sb="1" eb="3">
      <t>シュルイ</t>
    </rPh>
    <phoneticPr fontId="3"/>
  </si>
  <si>
    <t>2種類</t>
    <rPh sb="1" eb="3">
      <t>シュルイ</t>
    </rPh>
    <phoneticPr fontId="3"/>
  </si>
  <si>
    <t>対策前燃料</t>
    <phoneticPr fontId="3"/>
  </si>
  <si>
    <t>手順等</t>
    <rPh sb="0" eb="2">
      <t>テジュン</t>
    </rPh>
    <rPh sb="2" eb="3">
      <t>トウ</t>
    </rPh>
    <phoneticPr fontId="3"/>
  </si>
  <si>
    <t>説明</t>
    <rPh sb="0" eb="2">
      <t>セツメイ</t>
    </rPh>
    <phoneticPr fontId="3"/>
  </si>
  <si>
    <t>備考</t>
    <rPh sb="0" eb="2">
      <t>ビコウ</t>
    </rPh>
    <phoneticPr fontId="3"/>
  </si>
  <si>
    <t>対策前（1種類目）</t>
    <rPh sb="0" eb="3">
      <t>タイサクマエ</t>
    </rPh>
    <rPh sb="5" eb="8">
      <t>シュルイメ</t>
    </rPh>
    <phoneticPr fontId="3"/>
  </si>
  <si>
    <t>対策前（2種類目）</t>
    <rPh sb="0" eb="3">
      <t>タイサクマエ</t>
    </rPh>
    <rPh sb="5" eb="7">
      <t>シュルイ</t>
    </rPh>
    <rPh sb="7" eb="8">
      <t>メ</t>
    </rPh>
    <phoneticPr fontId="3"/>
  </si>
  <si>
    <r>
      <t>CO</t>
    </r>
    <r>
      <rPr>
        <b/>
        <vertAlign val="subscript"/>
        <sz val="11"/>
        <color theme="1"/>
        <rFont val="メイリオ"/>
        <family val="3"/>
        <charset val="128"/>
      </rPr>
      <t>2</t>
    </r>
    <r>
      <rPr>
        <b/>
        <sz val="11"/>
        <color theme="1"/>
        <rFont val="メイリオ"/>
        <family val="3"/>
        <charset val="128"/>
      </rPr>
      <t>削減量
(t-CO</t>
    </r>
    <r>
      <rPr>
        <b/>
        <vertAlign val="subscript"/>
        <sz val="11"/>
        <color theme="1"/>
        <rFont val="メイリオ"/>
        <family val="3"/>
        <charset val="128"/>
      </rPr>
      <t>2</t>
    </r>
    <r>
      <rPr>
        <b/>
        <sz val="11"/>
        <color theme="1"/>
        <rFont val="メイリオ"/>
        <family val="3"/>
        <charset val="128"/>
      </rPr>
      <t>/年)</t>
    </r>
    <rPh sb="3" eb="6">
      <t>サクゲンリョウ</t>
    </rPh>
    <rPh sb="14" eb="15">
      <t>ネン</t>
    </rPh>
    <phoneticPr fontId="3"/>
  </si>
  <si>
    <t>1 フローチャート</t>
    <phoneticPr fontId="3"/>
  </si>
  <si>
    <t>表示シート</t>
    <rPh sb="0" eb="2">
      <t>ヒョウジ</t>
    </rPh>
    <phoneticPr fontId="3"/>
  </si>
  <si>
    <t>非表示シート</t>
    <rPh sb="0" eb="3">
      <t>ヒヒョウジ</t>
    </rPh>
    <phoneticPr fontId="3"/>
  </si>
  <si>
    <t>1.事業者が情報を入力</t>
    <rPh sb="2" eb="5">
      <t>ジギョウシャ</t>
    </rPh>
    <rPh sb="6" eb="8">
      <t>ジョウホウ</t>
    </rPh>
    <rPh sb="9" eb="11">
      <t>ニュウリョク</t>
    </rPh>
    <phoneticPr fontId="3"/>
  </si>
  <si>
    <t>1.入力された情報で算定</t>
    <rPh sb="2" eb="4">
      <t>ニュウリョク</t>
    </rPh>
    <rPh sb="7" eb="9">
      <t>ジョウホウ</t>
    </rPh>
    <rPh sb="10" eb="12">
      <t>サンテイ</t>
    </rPh>
    <phoneticPr fontId="3"/>
  </si>
  <si>
    <t>参考資料</t>
    <rPh sb="0" eb="4">
      <t>サンコウシリョウ</t>
    </rPh>
    <phoneticPr fontId="3"/>
  </si>
  <si>
    <t>効果算定ツール(ボイラー)より</t>
    <rPh sb="0" eb="4">
      <t>コウカサンテイ</t>
    </rPh>
    <phoneticPr fontId="3"/>
  </si>
  <si>
    <t>3 燃料データ</t>
    <rPh sb="2" eb="4">
      <t>ネンリョウ</t>
    </rPh>
    <phoneticPr fontId="3"/>
  </si>
  <si>
    <t>数値のやりとり</t>
    <rPh sb="0" eb="2">
      <t>スウチ</t>
    </rPh>
    <phoneticPr fontId="3"/>
  </si>
  <si>
    <t>情報の確認</t>
    <rPh sb="0" eb="2">
      <t>ジョウホウ</t>
    </rPh>
    <rPh sb="3" eb="5">
      <t>カクニン</t>
    </rPh>
    <phoneticPr fontId="3"/>
  </si>
  <si>
    <t>シート選択</t>
    <rPh sb="3" eb="5">
      <t>センタク</t>
    </rPh>
    <phoneticPr fontId="3"/>
  </si>
  <si>
    <t>事業者がツール使用可否を把握</t>
    <rPh sb="0" eb="3">
      <t>ジギョウシャ</t>
    </rPh>
    <rPh sb="7" eb="9">
      <t>シヨウ</t>
    </rPh>
    <rPh sb="9" eb="11">
      <t>カヒ</t>
    </rPh>
    <rPh sb="12" eb="14">
      <t>ハアク</t>
    </rPh>
    <phoneticPr fontId="3"/>
  </si>
  <si>
    <t>2.効果を表示するのみ</t>
    <rPh sb="2" eb="4">
      <t>コウカ</t>
    </rPh>
    <rPh sb="5" eb="7">
      <t>ヒョウジ</t>
    </rPh>
    <phoneticPr fontId="3"/>
  </si>
  <si>
    <t>2.効果を表シートに転記</t>
    <rPh sb="2" eb="4">
      <t>コウカ</t>
    </rPh>
    <rPh sb="5" eb="6">
      <t>オモテ</t>
    </rPh>
    <rPh sb="10" eb="12">
      <t>テンキ</t>
    </rPh>
    <phoneticPr fontId="3"/>
  </si>
  <si>
    <t>いいえ</t>
    <phoneticPr fontId="3"/>
  </si>
  <si>
    <t>はい</t>
    <phoneticPr fontId="3"/>
  </si>
  <si>
    <t>CO2排出量
(t-CO2/年)</t>
    <phoneticPr fontId="3"/>
  </si>
  <si>
    <t>CO2削減量
(t-CO2/年)</t>
    <phoneticPr fontId="3"/>
  </si>
  <si>
    <t>エネルギー使用量
(GJ/年)</t>
    <phoneticPr fontId="3"/>
  </si>
  <si>
    <t>エネルギーコスト
(千円/年)</t>
    <phoneticPr fontId="3"/>
  </si>
  <si>
    <t>CO2排出量
(t-CO2/年)
(C)</t>
    <rPh sb="3" eb="6">
      <t>ハイシュツリョウ</t>
    </rPh>
    <phoneticPr fontId="3"/>
  </si>
  <si>
    <t>エネルギー使用量
(GJ/年)
(E=Q*HH)</t>
    <rPh sb="5" eb="8">
      <t>シヨウリョウ</t>
    </rPh>
    <rPh sb="13" eb="14">
      <t>ネン</t>
    </rPh>
    <phoneticPr fontId="3"/>
  </si>
  <si>
    <t>エネルギーコスト
(千円/年)
(F)</t>
    <rPh sb="10" eb="12">
      <t>センエン</t>
    </rPh>
    <rPh sb="13" eb="14">
      <t>ネン</t>
    </rPh>
    <phoneticPr fontId="3"/>
  </si>
  <si>
    <t>燃料使用量
(Q)</t>
    <rPh sb="0" eb="2">
      <t>ネンリョウ</t>
    </rPh>
    <rPh sb="2" eb="5">
      <t>シヨウリョウ</t>
    </rPh>
    <phoneticPr fontId="3"/>
  </si>
  <si>
    <t>総発熱量
=高位発熱量(HH)</t>
    <rPh sb="0" eb="1">
      <t>ソウ</t>
    </rPh>
    <rPh sb="1" eb="4">
      <t>ハツネツリョウ</t>
    </rPh>
    <rPh sb="6" eb="11">
      <t>コウイハツネツリョウ</t>
    </rPh>
    <phoneticPr fontId="3"/>
  </si>
  <si>
    <t>換算後</t>
    <rPh sb="0" eb="3">
      <t>カンザンゴ</t>
    </rPh>
    <phoneticPr fontId="3"/>
  </si>
  <si>
    <t>日付</t>
    <rPh sb="0" eb="2">
      <t>ヒヅケ</t>
    </rPh>
    <phoneticPr fontId="3"/>
  </si>
  <si>
    <t>課題or質問</t>
    <rPh sb="0" eb="2">
      <t>カダイ</t>
    </rPh>
    <rPh sb="4" eb="6">
      <t>シツモン</t>
    </rPh>
    <phoneticPr fontId="3"/>
  </si>
  <si>
    <t>回答</t>
    <rPh sb="0" eb="2">
      <t>カイトウ</t>
    </rPh>
    <phoneticPr fontId="3"/>
  </si>
  <si>
    <t>シート構成</t>
    <rPh sb="3" eb="5">
      <t>コウセイ</t>
    </rPh>
    <phoneticPr fontId="3"/>
  </si>
  <si>
    <t>本ツールのシート構成を表示</t>
    <rPh sb="0" eb="1">
      <t>ホン</t>
    </rPh>
    <rPh sb="8" eb="10">
      <t>コウセイ</t>
    </rPh>
    <rPh sb="11" eb="13">
      <t>ヒョウジ</t>
    </rPh>
    <phoneticPr fontId="3"/>
  </si>
  <si>
    <t>ツール作成時、更新時、改定時等の課題や質問を記入</t>
    <rPh sb="3" eb="6">
      <t>サクセイジ</t>
    </rPh>
    <rPh sb="7" eb="10">
      <t>コウシンジ</t>
    </rPh>
    <rPh sb="11" eb="14">
      <t>カイテイジ</t>
    </rPh>
    <rPh sb="14" eb="15">
      <t>トウ</t>
    </rPh>
    <rPh sb="16" eb="18">
      <t>カダイ</t>
    </rPh>
    <rPh sb="19" eb="21">
      <t>シツモン</t>
    </rPh>
    <rPh sb="22" eb="24">
      <t>キニュウ</t>
    </rPh>
    <phoneticPr fontId="3"/>
  </si>
  <si>
    <t>改訂日</t>
    <rPh sb="0" eb="3">
      <t>カイテイビ</t>
    </rPh>
    <phoneticPr fontId="3"/>
  </si>
  <si>
    <t>改定日、Ver、担当、内容を記入</t>
    <rPh sb="0" eb="2">
      <t>カイテイ</t>
    </rPh>
    <rPh sb="2" eb="3">
      <t>ビ</t>
    </rPh>
    <rPh sb="8" eb="10">
      <t>タントウ</t>
    </rPh>
    <rPh sb="11" eb="13">
      <t>ナイヨウ</t>
    </rPh>
    <rPh sb="14" eb="16">
      <t>キニュウ</t>
    </rPh>
    <phoneticPr fontId="3"/>
  </si>
  <si>
    <t>選択できる燃料データの一覧表
※燃料dataあります</t>
    <rPh sb="0" eb="2">
      <t>センタク</t>
    </rPh>
    <rPh sb="5" eb="7">
      <t>ネンリョウ</t>
    </rPh>
    <rPh sb="11" eb="14">
      <t>イチランヒョウ</t>
    </rPh>
    <rPh sb="16" eb="18">
      <t>ネンリョウ</t>
    </rPh>
    <phoneticPr fontId="3"/>
  </si>
  <si>
    <t>2 算定シート</t>
    <rPh sb="2" eb="4">
      <t>サンテイ</t>
    </rPh>
    <phoneticPr fontId="3"/>
  </si>
  <si>
    <t>2 算定シート(裏)</t>
    <rPh sb="2" eb="4">
      <t>サンテイ</t>
    </rPh>
    <rPh sb="8" eb="9">
      <t>ウラ</t>
    </rPh>
    <phoneticPr fontId="3"/>
  </si>
  <si>
    <t>①</t>
  </si>
  <si>
    <t>①/②</t>
    <phoneticPr fontId="3"/>
  </si>
  <si>
    <t>t-CO2/kL</t>
    <phoneticPr fontId="3"/>
  </si>
  <si>
    <t>t-CO2/t</t>
    <phoneticPr fontId="3"/>
  </si>
  <si>
    <t>t-CO2/千Nm3</t>
    <rPh sb="6" eb="7">
      <t>セン</t>
    </rPh>
    <phoneticPr fontId="3"/>
  </si>
  <si>
    <t>t-CO2/千kWh</t>
    <rPh sb="6" eb="7">
      <t>セン</t>
    </rPh>
    <phoneticPr fontId="3"/>
  </si>
  <si>
    <t>単位</t>
    <rPh sb="0" eb="2">
      <t>タンイ</t>
    </rPh>
    <phoneticPr fontId="3"/>
  </si>
  <si>
    <t>千m3/年</t>
    <phoneticPr fontId="3"/>
  </si>
  <si>
    <t>②</t>
    <phoneticPr fontId="3"/>
  </si>
  <si>
    <t xml:space="preserve">エネルギー単価(参考) </t>
    <phoneticPr fontId="3"/>
  </si>
  <si>
    <t>既存燃料使用量算定</t>
    <rPh sb="0" eb="2">
      <t>キゾン</t>
    </rPh>
    <rPh sb="2" eb="4">
      <t>ネンリョウ</t>
    </rPh>
    <rPh sb="7" eb="9">
      <t>サンテイ</t>
    </rPh>
    <phoneticPr fontId="3"/>
  </si>
  <si>
    <t>1種類目</t>
    <phoneticPr fontId="3"/>
  </si>
  <si>
    <t>2種類目</t>
    <phoneticPr fontId="3"/>
  </si>
  <si>
    <t>換算後</t>
    <phoneticPr fontId="3"/>
  </si>
  <si>
    <t>入力</t>
    <rPh sb="0" eb="2">
      <t>ニュウリョク</t>
    </rPh>
    <phoneticPr fontId="3"/>
  </si>
  <si>
    <t>標準環境状態</t>
    <phoneticPr fontId="3"/>
  </si>
  <si>
    <t>CO2排出係数</t>
    <phoneticPr fontId="3"/>
  </si>
  <si>
    <t>燃料の総発熱量(※1)</t>
    <rPh sb="3" eb="4">
      <t>ソウ</t>
    </rPh>
    <phoneticPr fontId="3"/>
  </si>
  <si>
    <t>高位発熱量(HH)</t>
    <phoneticPr fontId="3"/>
  </si>
  <si>
    <t>発熱量ベース(※2)</t>
    <phoneticPr fontId="3"/>
  </si>
  <si>
    <t>換算前</t>
    <rPh sb="0" eb="2">
      <t>カンザン</t>
    </rPh>
    <phoneticPr fontId="3"/>
  </si>
  <si>
    <t>※燃料転換後の燃料がLNGではないため、数値は反映されません</t>
    <rPh sb="1" eb="3">
      <t>ネンリョウ</t>
    </rPh>
    <rPh sb="3" eb="6">
      <t>テンカンゴ</t>
    </rPh>
    <rPh sb="7" eb="9">
      <t>ネンリョウ</t>
    </rPh>
    <rPh sb="20" eb="22">
      <t>スウチ</t>
    </rPh>
    <rPh sb="23" eb="25">
      <t>ハンエイ</t>
    </rPh>
    <phoneticPr fontId="3"/>
  </si>
  <si>
    <t>→</t>
    <phoneticPr fontId="3"/>
  </si>
  <si>
    <t>LNGの場合のみ反映される</t>
    <rPh sb="4" eb="6">
      <t>バアイ</t>
    </rPh>
    <rPh sb="8" eb="10">
      <t>ハンエイ</t>
    </rPh>
    <phoneticPr fontId="3"/>
  </si>
  <si>
    <t/>
  </si>
  <si>
    <t>参考 燃料データ ボイラー</t>
    <rPh sb="0" eb="2">
      <t>サンコウ</t>
    </rPh>
    <rPh sb="3" eb="5">
      <t>ネンリョウ</t>
    </rPh>
    <phoneticPr fontId="3"/>
  </si>
  <si>
    <r>
      <t xml:space="preserve">燃料転換後の燃料がLNGで、且つ、気化器で自己消費される場合は、
自己消費率（％）を入力してください。
</t>
    </r>
    <r>
      <rPr>
        <b/>
        <sz val="10"/>
        <color theme="1"/>
        <rFont val="メイリオ"/>
        <family val="3"/>
        <charset val="128"/>
      </rPr>
      <t>(燃料転換後の燃料がLNGで、気化器で自己消費されない場合は入力不要です。)</t>
    </r>
    <rPh sb="0" eb="4">
      <t>ネンリョウテンカン</t>
    </rPh>
    <rPh sb="4" eb="5">
      <t>ゴ</t>
    </rPh>
    <rPh sb="6" eb="8">
      <t>ネンリョウ</t>
    </rPh>
    <rPh sb="14" eb="15">
      <t>カ</t>
    </rPh>
    <rPh sb="17" eb="20">
      <t>キカキ</t>
    </rPh>
    <rPh sb="21" eb="23">
      <t>ジコ</t>
    </rPh>
    <rPh sb="23" eb="25">
      <t>ショウヒ</t>
    </rPh>
    <rPh sb="28" eb="30">
      <t>バアイ</t>
    </rPh>
    <rPh sb="33" eb="35">
      <t>ジコ</t>
    </rPh>
    <rPh sb="35" eb="37">
      <t>ショウヒ</t>
    </rPh>
    <rPh sb="37" eb="38">
      <t>リツ</t>
    </rPh>
    <phoneticPr fontId="3"/>
  </si>
  <si>
    <t>(※3)</t>
    <phoneticPr fontId="3"/>
  </si>
  <si>
    <t>※3　0.000438［t-CO2/kWh］　1kWh=0.0036GJ</t>
    <phoneticPr fontId="3"/>
  </si>
  <si>
    <t>対策前燃料は2種類以内か</t>
    <phoneticPr fontId="3"/>
  </si>
  <si>
    <t>対策後の燃料は1種類ですか</t>
    <rPh sb="0" eb="3">
      <t>タイサクゴ</t>
    </rPh>
    <rPh sb="4" eb="6">
      <t>ネンリョウ</t>
    </rPh>
    <rPh sb="8" eb="10">
      <t>シュルイ</t>
    </rPh>
    <phoneticPr fontId="3"/>
  </si>
  <si>
    <t xml:space="preserve">対策前エネルギーコストの計算
</t>
    <phoneticPr fontId="3"/>
  </si>
  <si>
    <t>対策後燃料使用量の計算</t>
    <phoneticPr fontId="3"/>
  </si>
  <si>
    <t>対策前エネルギー使用量の計算
　　</t>
    <phoneticPr fontId="3"/>
  </si>
  <si>
    <t xml:space="preserve">対策前CO2排出量の計算
</t>
    <phoneticPr fontId="3"/>
  </si>
  <si>
    <t>対策後の燃料がLNGでかつ気化器で自己消費される場合、自己消費率(%)を入力</t>
    <rPh sb="24" eb="26">
      <t>バアイ</t>
    </rPh>
    <phoneticPr fontId="3"/>
  </si>
  <si>
    <t>対策後CO2排出量の計算
　　</t>
    <phoneticPr fontId="3"/>
  </si>
  <si>
    <t>対策後CO2削減量の計算
　</t>
    <phoneticPr fontId="3"/>
  </si>
  <si>
    <t>計算手順及び方法</t>
    <rPh sb="0" eb="2">
      <t>ケイサン</t>
    </rPh>
    <phoneticPr fontId="3"/>
  </si>
  <si>
    <t>NOの場合、ツール使用不可</t>
    <rPh sb="3" eb="5">
      <t>バアイ</t>
    </rPh>
    <rPh sb="9" eb="13">
      <t>シヨウフカ</t>
    </rPh>
    <phoneticPr fontId="3"/>
  </si>
  <si>
    <t>対策前基準年度の燃料使用量を入力</t>
    <rPh sb="0" eb="3">
      <t>タイサクマエ</t>
    </rPh>
    <rPh sb="3" eb="5">
      <t>キジュン</t>
    </rPh>
    <rPh sb="8" eb="10">
      <t>ネンリョウ</t>
    </rPh>
    <phoneticPr fontId="3"/>
  </si>
  <si>
    <t>対策前エネルギー使用量</t>
    <phoneticPr fontId="3"/>
  </si>
  <si>
    <t xml:space="preserve">対策前CO2排出量
</t>
    <phoneticPr fontId="3"/>
  </si>
  <si>
    <t>対策前エネルギーコスト</t>
    <phoneticPr fontId="3"/>
  </si>
  <si>
    <t>E2＝Q3orQ2×HH2</t>
    <phoneticPr fontId="3"/>
  </si>
  <si>
    <t>C2＝Q3orQ2×α2
　　　</t>
    <phoneticPr fontId="3"/>
  </si>
  <si>
    <t>4 手順と記号の説明</t>
    <rPh sb="2" eb="4">
      <t>テジュン</t>
    </rPh>
    <rPh sb="5" eb="7">
      <t>キゴウ</t>
    </rPh>
    <rPh sb="8" eb="10">
      <t>セツメイ</t>
    </rPh>
    <phoneticPr fontId="3"/>
  </si>
  <si>
    <t>計算の手順と記号を説明</t>
    <rPh sb="0" eb="2">
      <t>ケイサン</t>
    </rPh>
    <rPh sb="3" eb="5">
      <t>テジュン</t>
    </rPh>
    <rPh sb="6" eb="8">
      <t>キゴウ</t>
    </rPh>
    <rPh sb="9" eb="11">
      <t>セツメイ</t>
    </rPh>
    <phoneticPr fontId="3"/>
  </si>
  <si>
    <t>★対策後エネルギー使用量の計算
　　</t>
    <phoneticPr fontId="3"/>
  </si>
  <si>
    <t>F2＝Q3orQ2×f2
　　　</t>
    <phoneticPr fontId="3"/>
  </si>
  <si>
    <t>対策後の燃料がLNGでかつ気化器で自己消費されるか
（この場合、自己消費率を入力）</t>
    <phoneticPr fontId="3"/>
  </si>
  <si>
    <t>LNGの自己消費を見込んだ燃料使用量</t>
    <phoneticPr fontId="3"/>
  </si>
  <si>
    <t xml:space="preserve">NOの場合、★（22行目）へ飛ぶ
</t>
    <phoneticPr fontId="3"/>
  </si>
  <si>
    <t>対策後LNG燃料を使用し、気化器で自己消費する場合の自己消費率</t>
    <rPh sb="0" eb="3">
      <t>タイサクゴ</t>
    </rPh>
    <rPh sb="6" eb="8">
      <t>ネンリョウ</t>
    </rPh>
    <rPh sb="9" eb="11">
      <t>シヨウ</t>
    </rPh>
    <rPh sb="13" eb="16">
      <t>キカキ</t>
    </rPh>
    <rPh sb="17" eb="21">
      <t>ジコショウヒ</t>
    </rPh>
    <rPh sb="23" eb="25">
      <t>バアイ</t>
    </rPh>
    <phoneticPr fontId="3"/>
  </si>
  <si>
    <t>対策前の燃料の単価</t>
    <rPh sb="0" eb="3">
      <t>タイサクマエ</t>
    </rPh>
    <phoneticPr fontId="3"/>
  </si>
  <si>
    <t>対策後の燃料の単価</t>
    <phoneticPr fontId="3"/>
  </si>
  <si>
    <t>C1＝Q1×α1</t>
    <phoneticPr fontId="3"/>
  </si>
  <si>
    <t>C11＝Q11×α11
C12＝Q12×α12
C1＝C11+C12</t>
    <phoneticPr fontId="3"/>
  </si>
  <si>
    <t>t-CO2/kL
t-CO2/t
t-CO2/千Nm3
t-CO2/kWh</t>
    <rPh sb="23" eb="24">
      <t>セン</t>
    </rPh>
    <phoneticPr fontId="3"/>
  </si>
  <si>
    <t>対策後燃料のCO2排出係数
(標準環境状態)</t>
    <rPh sb="15" eb="17">
      <t>ヒョウジュン</t>
    </rPh>
    <rPh sb="17" eb="19">
      <t>カンキョウ</t>
    </rPh>
    <rPh sb="19" eb="21">
      <t>ジョウタイ</t>
    </rPh>
    <phoneticPr fontId="3"/>
  </si>
  <si>
    <t>対策後の燃料の総発熱量
(高位発熱量)</t>
    <phoneticPr fontId="3"/>
  </si>
  <si>
    <t>対策前の燃料のCO2排出係数
(標準環境状態)</t>
    <rPh sb="0" eb="3">
      <t>タイサクマエ</t>
    </rPh>
    <rPh sb="4" eb="6">
      <t>ネンリョウ</t>
    </rPh>
    <rPh sb="16" eb="18">
      <t>ヒョウジュン</t>
    </rPh>
    <rPh sb="18" eb="22">
      <t>カンキョウジョウタイ</t>
    </rPh>
    <phoneticPr fontId="3"/>
  </si>
  <si>
    <t>対策前の各燃料の総発熱量
(高位発熱量)</t>
    <rPh sb="0" eb="3">
      <t>タイサクマエ</t>
    </rPh>
    <rPh sb="4" eb="5">
      <t>カク</t>
    </rPh>
    <rPh sb="5" eb="7">
      <t>ネンリョウ</t>
    </rPh>
    <phoneticPr fontId="3"/>
  </si>
  <si>
    <t>※4</t>
    <phoneticPr fontId="3"/>
  </si>
  <si>
    <t>※5</t>
  </si>
  <si>
    <t>換算係数</t>
    <rPh sb="0" eb="4">
      <t>カンザンケイスウ</t>
    </rPh>
    <phoneticPr fontId="3"/>
  </si>
  <si>
    <t>※5</t>
    <phoneticPr fontId="3"/>
  </si>
  <si>
    <r>
      <t>Step 1 で選択した燃料の購買伝票などから基準年度燃料使用量</t>
    </r>
    <r>
      <rPr>
        <b/>
        <vertAlign val="superscript"/>
        <sz val="12"/>
        <color theme="1"/>
        <rFont val="メイリオ"/>
        <family val="3"/>
        <charset val="128"/>
      </rPr>
      <t>注3</t>
    </r>
    <r>
      <rPr>
        <b/>
        <sz val="12"/>
        <color theme="1"/>
        <rFont val="メイリオ"/>
        <family val="3"/>
        <charset val="128"/>
      </rPr>
      <t>を
表示される単位に注意して入力してください。</t>
    </r>
    <rPh sb="8" eb="10">
      <t>センタク</t>
    </rPh>
    <rPh sb="12" eb="14">
      <t>ネンリョウ</t>
    </rPh>
    <rPh sb="15" eb="19">
      <t>コウバイデンヒョウ</t>
    </rPh>
    <rPh sb="23" eb="25">
      <t>キジュン</t>
    </rPh>
    <rPh sb="25" eb="27">
      <t>ネンド</t>
    </rPh>
    <rPh sb="27" eb="29">
      <t>ネンリョウ</t>
    </rPh>
    <rPh sb="31" eb="32">
      <t>リョウ</t>
    </rPh>
    <rPh sb="32" eb="33">
      <t>チュウ</t>
    </rPh>
    <phoneticPr fontId="3"/>
  </si>
  <si>
    <t>Step 1 で選択した現在お使いの燃料の単価を、
表示される単位に注意して入力してください。</t>
    <rPh sb="8" eb="10">
      <t>センタク</t>
    </rPh>
    <rPh sb="12" eb="14">
      <t>ゲンザイ</t>
    </rPh>
    <rPh sb="15" eb="16">
      <t>ツカ</t>
    </rPh>
    <rPh sb="18" eb="20">
      <t>ネンリョウ</t>
    </rPh>
    <rPh sb="21" eb="23">
      <t>タンカ</t>
    </rPh>
    <rPh sb="26" eb="28">
      <t>ヒョウジ</t>
    </rPh>
    <rPh sb="31" eb="33">
      <t>タンイ</t>
    </rPh>
    <rPh sb="34" eb="36">
      <t>チュウイ</t>
    </rPh>
    <rPh sb="38" eb="40">
      <t>ニュウリョク</t>
    </rPh>
    <phoneticPr fontId="3"/>
  </si>
  <si>
    <t>千円/千m3</t>
    <phoneticPr fontId="3"/>
  </si>
  <si>
    <t>※4　換算係数＝1/458［t/m3］　千m3*1000/458=t　1000/458=2.18341…</t>
    <rPh sb="3" eb="7">
      <t>カンザンケイスウ</t>
    </rPh>
    <rPh sb="20" eb="21">
      <t>セン</t>
    </rPh>
    <phoneticPr fontId="3"/>
  </si>
  <si>
    <t>対策前の
燃料選択肢</t>
    <rPh sb="0" eb="3">
      <t>タイサクマエ</t>
    </rPh>
    <rPh sb="5" eb="7">
      <t>ネンリョウ</t>
    </rPh>
    <rPh sb="7" eb="10">
      <t>センタクシ</t>
    </rPh>
    <phoneticPr fontId="3"/>
  </si>
  <si>
    <t>対策後の
燃料選択肢</t>
    <rPh sb="0" eb="2">
      <t>タイサク</t>
    </rPh>
    <rPh sb="2" eb="3">
      <t>ゴ</t>
    </rPh>
    <rPh sb="5" eb="7">
      <t>ネンリョウ</t>
    </rPh>
    <rPh sb="7" eb="10">
      <t>センタクシ</t>
    </rPh>
    <phoneticPr fontId="3"/>
  </si>
  <si>
    <t>↓黄色い太枠で囲った部分を【燃料単位data】と名前を付けた</t>
    <rPh sb="1" eb="3">
      <t>キイロ</t>
    </rPh>
    <rPh sb="16" eb="18">
      <t>タンイ</t>
    </rPh>
    <phoneticPr fontId="3"/>
  </si>
  <si>
    <t>---</t>
    <phoneticPr fontId="3"/>
  </si>
  <si>
    <t>対策後の
燃料</t>
    <rPh sb="0" eb="2">
      <t>タイサク</t>
    </rPh>
    <rPh sb="2" eb="3">
      <t>ゴ</t>
    </rPh>
    <rPh sb="5" eb="7">
      <t>ネンリョウ</t>
    </rPh>
    <phoneticPr fontId="3"/>
  </si>
  <si>
    <t>↓青い太枠で囲った部分を【燃料data】と、2列目からを【燃料data2】と名付けた</t>
    <rPh sb="23" eb="25">
      <t>レツメ</t>
    </rPh>
    <rPh sb="29" eb="31">
      <t>ネンリョウ</t>
    </rPh>
    <rPh sb="38" eb="40">
      <t>ナヅ</t>
    </rPh>
    <phoneticPr fontId="3"/>
  </si>
  <si>
    <t>入力可</t>
    <rPh sb="0" eb="2">
      <t>ニュウリョク</t>
    </rPh>
    <rPh sb="2" eb="3">
      <t>カ</t>
    </rPh>
    <phoneticPr fontId="3"/>
  </si>
  <si>
    <r>
      <t xml:space="preserve">Step 3 で選択した対策後の燃料の単価を、表示される単位で
あてはまる単位１つを選び、その左のセルに入力してください。
</t>
    </r>
    <r>
      <rPr>
        <b/>
        <sz val="10"/>
        <color theme="1"/>
        <rFont val="メイリオ"/>
        <family val="3"/>
        <charset val="128"/>
      </rPr>
      <t>(2ヶ所に入力した場合は、左側が優先されます）</t>
    </r>
    <rPh sb="8" eb="10">
      <t>センタク</t>
    </rPh>
    <rPh sb="12" eb="15">
      <t>タイサクゴ</t>
    </rPh>
    <rPh sb="16" eb="18">
      <t>ネンリョウ</t>
    </rPh>
    <rPh sb="19" eb="21">
      <t>タンカ</t>
    </rPh>
    <rPh sb="23" eb="25">
      <t>ヒョウジ</t>
    </rPh>
    <rPh sb="28" eb="30">
      <t>タンイ</t>
    </rPh>
    <rPh sb="37" eb="39">
      <t>タンイ</t>
    </rPh>
    <rPh sb="42" eb="43">
      <t>エラ</t>
    </rPh>
    <rPh sb="47" eb="48">
      <t>ヒダリ</t>
    </rPh>
    <rPh sb="52" eb="54">
      <t>ニュウリョク</t>
    </rPh>
    <rPh sb="65" eb="66">
      <t>ショ</t>
    </rPh>
    <rPh sb="67" eb="69">
      <t>ニュウリョク</t>
    </rPh>
    <rPh sb="71" eb="73">
      <t>バアイ</t>
    </rPh>
    <rPh sb="75" eb="77">
      <t>ヒダリガワ</t>
    </rPh>
    <rPh sb="78" eb="80">
      <t>ユウセン</t>
    </rPh>
    <phoneticPr fontId="3"/>
  </si>
  <si>
    <t>■LPG(ガス)[m3/年]の場合は、(1000/458)を乗じて[t/年]に換算する
■都市ガス[m3/年]の場合は、(0.9291)を乗じて[Nm3/年]に補正する</t>
    <phoneticPr fontId="3"/>
  </si>
  <si>
    <r>
      <t xml:space="preserve">総発熱量
</t>
    </r>
    <r>
      <rPr>
        <b/>
        <sz val="10"/>
        <color theme="1"/>
        <rFont val="メイリオ"/>
        <family val="3"/>
        <charset val="128"/>
      </rPr>
      <t>(GJ/kL, GJ/t, GJ/千Nm3, GJ/千kWh)</t>
    </r>
    <rPh sb="0" eb="1">
      <t>ソウ</t>
    </rPh>
    <rPh sb="1" eb="4">
      <t>ハツネツリョウ</t>
    </rPh>
    <rPh sb="31" eb="32">
      <t>セン</t>
    </rPh>
    <phoneticPr fontId="3"/>
  </si>
  <si>
    <t xml:space="preserve">※1　都市ガス、電気を除く燃料の総発熱量（高位発熱量）の数値はエネルギー源別標準発熱量・炭素排出係数（2018年度改版）の解説 </t>
    <rPh sb="3" eb="5">
      <t>トシ</t>
    </rPh>
    <rPh sb="8" eb="10">
      <t>デンキ</t>
    </rPh>
    <rPh sb="11" eb="12">
      <t>ノゾ</t>
    </rPh>
    <rPh sb="13" eb="15">
      <t>ネンリョウ</t>
    </rPh>
    <rPh sb="16" eb="20">
      <t>ソウハツネツリョウ</t>
    </rPh>
    <rPh sb="21" eb="26">
      <t>コウイハツネツリョウ</t>
    </rPh>
    <rPh sb="28" eb="30">
      <t>スウチ</t>
    </rPh>
    <rPh sb="36" eb="37">
      <t>ゲン</t>
    </rPh>
    <rPh sb="37" eb="38">
      <t>ベツ</t>
    </rPh>
    <rPh sb="38" eb="40">
      <t>ヒョウジュン</t>
    </rPh>
    <rPh sb="40" eb="43">
      <t>ハツネツリョウ</t>
    </rPh>
    <rPh sb="44" eb="46">
      <t>タンソ</t>
    </rPh>
    <rPh sb="46" eb="48">
      <t>ハイシュツ</t>
    </rPh>
    <rPh sb="48" eb="50">
      <t>ケイスウ</t>
    </rPh>
    <rPh sb="55" eb="57">
      <t>ネンド</t>
    </rPh>
    <rPh sb="57" eb="59">
      <t>カイハン</t>
    </rPh>
    <rPh sb="61" eb="63">
      <t>カイセツ</t>
    </rPh>
    <phoneticPr fontId="3"/>
  </si>
  <si>
    <t xml:space="preserve">    （資源エネルギー庁）による</t>
    <phoneticPr fontId="3"/>
  </si>
  <si>
    <t>※2　CO2排出係数の数値は、既存ツールと同じ値を使用</t>
    <rPh sb="6" eb="8">
      <t>ハイシュツ</t>
    </rPh>
    <rPh sb="8" eb="10">
      <t>ケイスウ</t>
    </rPh>
    <rPh sb="11" eb="13">
      <t>スウチ</t>
    </rPh>
    <rPh sb="15" eb="17">
      <t>キゾン</t>
    </rPh>
    <rPh sb="21" eb="22">
      <t>オナ</t>
    </rPh>
    <rPh sb="23" eb="24">
      <t>アタイ</t>
    </rPh>
    <rPh sb="25" eb="27">
      <t>シヨウ</t>
    </rPh>
    <phoneticPr fontId="3"/>
  </si>
  <si>
    <r>
      <t>設備更新等によるCO</t>
    </r>
    <r>
      <rPr>
        <b/>
        <vertAlign val="subscript"/>
        <sz val="16"/>
        <color rgb="FFFFFFFF"/>
        <rFont val="メイリオ"/>
        <family val="3"/>
        <charset val="128"/>
      </rPr>
      <t>2</t>
    </r>
    <r>
      <rPr>
        <b/>
        <sz val="16"/>
        <color rgb="FFFFFFFF"/>
        <rFont val="メイリオ"/>
        <family val="3"/>
        <charset val="128"/>
      </rPr>
      <t>削減効果の算定ツール　（工業炉の燃料転換）</t>
    </r>
    <phoneticPr fontId="3"/>
  </si>
  <si>
    <t>対策が燃料転換のみですか</t>
    <rPh sb="0" eb="2">
      <t>タイサク</t>
    </rPh>
    <rPh sb="3" eb="5">
      <t>ネンリョウ</t>
    </rPh>
    <rPh sb="5" eb="7">
      <t>テンカン</t>
    </rPh>
    <phoneticPr fontId="3"/>
  </si>
  <si>
    <t>NOの場合、ツール使用不可</t>
    <rPh sb="3" eb="5">
      <t>バアイ</t>
    </rPh>
    <rPh sb="9" eb="11">
      <t>シヨウ</t>
    </rPh>
    <rPh sb="11" eb="13">
      <t>フカ</t>
    </rPh>
    <phoneticPr fontId="3"/>
  </si>
  <si>
    <t>x</t>
    <phoneticPr fontId="3"/>
  </si>
  <si>
    <t>Q3＝Q2×(1+x/100)
　　　</t>
    <phoneticPr fontId="3"/>
  </si>
  <si>
    <t>x関係無し</t>
    <rPh sb="1" eb="3">
      <t>カンケイ</t>
    </rPh>
    <rPh sb="3" eb="4">
      <t>ナ</t>
    </rPh>
    <phoneticPr fontId="3"/>
  </si>
  <si>
    <t>xに入力有り
(無い時は影響なし)</t>
    <rPh sb="2" eb="4">
      <t>ニュウリョク</t>
    </rPh>
    <rPh sb="4" eb="5">
      <t>ア</t>
    </rPh>
    <phoneticPr fontId="3"/>
  </si>
  <si>
    <t>LNGの気化器での自己消費率
(％)(x)</t>
    <rPh sb="4" eb="7">
      <t>キカキ</t>
    </rPh>
    <rPh sb="9" eb="11">
      <t>ジコ</t>
    </rPh>
    <rPh sb="11" eb="14">
      <t>ショウヒリツ</t>
    </rPh>
    <phoneticPr fontId="3"/>
  </si>
  <si>
    <t>※電気の場合は1次エネルギー換算として</t>
    <rPh sb="1" eb="3">
      <t>デンキ</t>
    </rPh>
    <rPh sb="4" eb="6">
      <t>バアイ</t>
    </rPh>
    <rPh sb="8" eb="9">
      <t>ジ</t>
    </rPh>
    <rPh sb="14" eb="16">
      <t>カンサン</t>
    </rPh>
    <phoneticPr fontId="47"/>
  </si>
  <si>
    <t>GJ/千kWh</t>
    <rPh sb="3" eb="4">
      <t>セン</t>
    </rPh>
    <phoneticPr fontId="47"/>
  </si>
  <si>
    <t>電気の場合はHH2＝8.64（1次エネルギーに変換する必要あり）</t>
    <rPh sb="0" eb="2">
      <t>デンキ</t>
    </rPh>
    <rPh sb="3" eb="5">
      <t>バアイ</t>
    </rPh>
    <rPh sb="16" eb="17">
      <t>ジ</t>
    </rPh>
    <rPh sb="23" eb="25">
      <t>ヘンカン</t>
    </rPh>
    <rPh sb="27" eb="29">
      <t>ヒツヨウ</t>
    </rPh>
    <phoneticPr fontId="3"/>
  </si>
  <si>
    <t>Step 1～5 の操作により導入設備の燃料使用量等が下部に自動的に計算・表示されます。</t>
    <rPh sb="25" eb="26">
      <t>トウ</t>
    </rPh>
    <rPh sb="27" eb="29">
      <t>カブ</t>
    </rPh>
    <phoneticPr fontId="3"/>
  </si>
  <si>
    <r>
      <t xml:space="preserve">現在お使いの工業炉の燃料は何ですか？
プルダウンで選択できる9種類の中から最大2種類を選択してください。
</t>
    </r>
    <r>
      <rPr>
        <sz val="12"/>
        <color theme="1"/>
        <rFont val="メイリオ"/>
        <family val="3"/>
        <charset val="128"/>
      </rPr>
      <t>LPG</t>
    </r>
    <r>
      <rPr>
        <vertAlign val="superscript"/>
        <sz val="12"/>
        <color theme="1"/>
        <rFont val="メイリオ"/>
        <family val="3"/>
        <charset val="128"/>
      </rPr>
      <t>注1</t>
    </r>
    <r>
      <rPr>
        <sz val="12"/>
        <color theme="1"/>
        <rFont val="メイリオ"/>
        <family val="3"/>
        <charset val="128"/>
      </rPr>
      <t>、都市ガス</t>
    </r>
    <r>
      <rPr>
        <vertAlign val="superscript"/>
        <sz val="12"/>
        <color theme="1"/>
        <rFont val="メイリオ"/>
        <family val="3"/>
        <charset val="128"/>
      </rPr>
      <t>注2</t>
    </r>
    <r>
      <rPr>
        <sz val="12"/>
        <color theme="1"/>
        <rFont val="メイリオ"/>
        <family val="3"/>
        <charset val="128"/>
      </rPr>
      <t>を選択する場合は注意事項をお読みください。</t>
    </r>
    <rPh sb="0" eb="2">
      <t>ゲンザイ</t>
    </rPh>
    <rPh sb="3" eb="4">
      <t>ツカ</t>
    </rPh>
    <rPh sb="6" eb="9">
      <t>コウギョウロ</t>
    </rPh>
    <rPh sb="10" eb="12">
      <t>ネンリョウ</t>
    </rPh>
    <rPh sb="13" eb="14">
      <t>ナニ</t>
    </rPh>
    <rPh sb="25" eb="27">
      <t>センタク</t>
    </rPh>
    <rPh sb="37" eb="39">
      <t>サイダイ</t>
    </rPh>
    <rPh sb="40" eb="42">
      <t>シュルイ</t>
    </rPh>
    <rPh sb="43" eb="45">
      <t>センタク</t>
    </rPh>
    <rPh sb="56" eb="57">
      <t>チュウ</t>
    </rPh>
    <rPh sb="59" eb="61">
      <t>トシ</t>
    </rPh>
    <rPh sb="63" eb="64">
      <t>チュウ</t>
    </rPh>
    <rPh sb="66" eb="68">
      <t>センタク</t>
    </rPh>
    <rPh sb="70" eb="72">
      <t>バアイ</t>
    </rPh>
    <rPh sb="73" eb="77">
      <t>チュウイジコウ</t>
    </rPh>
    <rPh sb="79" eb="80">
      <t>ヨ</t>
    </rPh>
    <phoneticPr fontId="3"/>
  </si>
  <si>
    <t>対策後の工業炉の燃料は何ですか？
プルダウンで選択できる7種類の中から1種類を選択してください。</t>
    <rPh sb="0" eb="3">
      <t>タイサクゴ</t>
    </rPh>
    <rPh sb="4" eb="7">
      <t>コウギョウロ</t>
    </rPh>
    <rPh sb="11" eb="12">
      <t>ナン</t>
    </rPh>
    <rPh sb="23" eb="25">
      <t>センタク</t>
    </rPh>
    <rPh sb="36" eb="38">
      <t>シュルイ</t>
    </rPh>
    <rPh sb="39" eb="41">
      <t>センタク</t>
    </rPh>
    <phoneticPr fontId="3"/>
  </si>
  <si>
    <t>鈴木</t>
    <rPh sb="0" eb="2">
      <t>スズキ</t>
    </rPh>
    <phoneticPr fontId="3"/>
  </si>
  <si>
    <t>β版発行</t>
    <rPh sb="0" eb="2">
      <t>ベータバン</t>
    </rPh>
    <rPh sb="2" eb="4">
      <t>ハッコウ</t>
    </rPh>
    <phoneticPr fontId="3"/>
  </si>
  <si>
    <t>小数点以下表示桁数変更</t>
    <rPh sb="0" eb="5">
      <t>ショウスウテンイカ</t>
    </rPh>
    <rPh sb="5" eb="9">
      <t>ヒョウジケタスウ</t>
    </rPh>
    <rPh sb="9" eb="11">
      <t>ヘンコウ</t>
    </rPh>
    <phoneticPr fontId="3"/>
  </si>
  <si>
    <t>小数点以下表示桁数変更(対策前2種類目燃料使用量）</t>
    <rPh sb="0" eb="5">
      <t>ショウスウテンイカ</t>
    </rPh>
    <rPh sb="5" eb="9">
      <t>ヒョウジケタスウ</t>
    </rPh>
    <rPh sb="9" eb="11">
      <t>ヘンコウ</t>
    </rPh>
    <rPh sb="12" eb="15">
      <t>タイサクマエ</t>
    </rPh>
    <rPh sb="16" eb="19">
      <t>シュルイメ</t>
    </rPh>
    <rPh sb="19" eb="21">
      <t>ネンリョウ</t>
    </rPh>
    <rPh sb="21" eb="24">
      <t>シヨウリョウ</t>
    </rPh>
    <phoneticPr fontId="3"/>
  </si>
  <si>
    <t>最終β版。プレ公開用</t>
    <rPh sb="0" eb="2">
      <t>サイシュウ</t>
    </rPh>
    <rPh sb="2" eb="4">
      <t>ベータバン</t>
    </rPh>
    <rPh sb="7" eb="10">
      <t>コウカイヨウ</t>
    </rPh>
    <phoneticPr fontId="3"/>
  </si>
  <si>
    <t>CO2排出係数
(標準環境状態)</t>
    <phoneticPr fontId="47"/>
  </si>
  <si>
    <t>早川</t>
    <rPh sb="0" eb="2">
      <t>ハヤカワ</t>
    </rPh>
    <phoneticPr fontId="3"/>
  </si>
  <si>
    <t>CO2排出係数の表示</t>
    <rPh sb="3" eb="7">
      <t>ハイシュツケイスウ</t>
    </rPh>
    <rPh sb="8" eb="10">
      <t>ヒョウジ</t>
    </rPh>
    <phoneticPr fontId="3"/>
  </si>
  <si>
    <r>
      <t>※5　更新前の燃料使用量が過多に見積もられないように年平均気温の最も高い沖縄県那覇市の気温</t>
    </r>
    <r>
      <rPr>
        <b/>
        <sz val="11"/>
        <color rgb="FFFF0000"/>
        <rFont val="メイリオ"/>
        <family val="3"/>
        <charset val="128"/>
      </rPr>
      <t>23.97℃</t>
    </r>
    <r>
      <rPr>
        <sz val="11"/>
        <color theme="1"/>
        <rFont val="メイリオ"/>
        <family val="3"/>
        <charset val="128"/>
      </rPr>
      <t>を計測時温度として標準状態への換算を行う</t>
    </r>
    <rPh sb="3" eb="6">
      <t>コウシンマエ</t>
    </rPh>
    <rPh sb="7" eb="12">
      <t>ネンリョウシヨウリョウ</t>
    </rPh>
    <rPh sb="13" eb="15">
      <t>カタ</t>
    </rPh>
    <rPh sb="16" eb="18">
      <t>ミツ</t>
    </rPh>
    <rPh sb="26" eb="31">
      <t>ネンヘイキンキオン</t>
    </rPh>
    <rPh sb="32" eb="33">
      <t>モット</t>
    </rPh>
    <rPh sb="34" eb="35">
      <t>タカ</t>
    </rPh>
    <rPh sb="36" eb="42">
      <t>オキナワケンナハシ</t>
    </rPh>
    <rPh sb="43" eb="45">
      <t>キオン</t>
    </rPh>
    <rPh sb="52" eb="55">
      <t>ケイソクジ</t>
    </rPh>
    <rPh sb="55" eb="57">
      <t>オンド</t>
    </rPh>
    <rPh sb="60" eb="64">
      <t>ヒョウジュンジョウタイ</t>
    </rPh>
    <rPh sb="66" eb="68">
      <t>カンザン</t>
    </rPh>
    <rPh sb="69" eb="70">
      <t>オコナ</t>
    </rPh>
    <phoneticPr fontId="3"/>
  </si>
  <si>
    <r>
      <rPr>
        <sz val="11"/>
        <color theme="0"/>
        <rFont val="メイリオ"/>
        <family val="3"/>
        <charset val="128"/>
      </rPr>
      <t>※5</t>
    </r>
    <r>
      <rPr>
        <sz val="11"/>
        <color theme="1"/>
        <rFont val="メイリオ"/>
        <family val="3"/>
        <charset val="128"/>
      </rPr>
      <t>　標準状態体積［Nm3］＝</t>
    </r>
    <r>
      <rPr>
        <b/>
        <sz val="11"/>
        <color rgb="FFFF0000"/>
        <rFont val="メイリオ"/>
        <family val="3"/>
        <charset val="128"/>
      </rPr>
      <t>0.9282</t>
    </r>
    <r>
      <rPr>
        <sz val="11"/>
        <color theme="1"/>
        <rFont val="メイリオ"/>
        <family val="3"/>
        <charset val="128"/>
      </rPr>
      <t>*計測時体積［m3］</t>
    </r>
    <rPh sb="3" eb="7">
      <t>ヒョウジュンジョウタイ</t>
    </rPh>
    <rPh sb="7" eb="9">
      <t>タイセキ</t>
    </rPh>
    <rPh sb="22" eb="25">
      <t>ケイソクジ</t>
    </rPh>
    <rPh sb="25" eb="27">
      <t>タイセキ</t>
    </rPh>
    <phoneticPr fontId="3"/>
  </si>
  <si>
    <t>早川</t>
    <rPh sb="0" eb="2">
      <t>ハヤカワ</t>
    </rPh>
    <phoneticPr fontId="3"/>
  </si>
  <si>
    <r>
      <rPr>
        <sz val="11"/>
        <color theme="0"/>
        <rFont val="メイリオ"/>
        <family val="3"/>
        <charset val="128"/>
      </rPr>
      <t>※5</t>
    </r>
    <r>
      <rPr>
        <sz val="11"/>
        <color theme="1"/>
        <rFont val="メイリオ"/>
        <family val="3"/>
        <charset val="128"/>
      </rPr>
      <t>　</t>
    </r>
    <phoneticPr fontId="3"/>
  </si>
  <si>
    <t>沖縄県那覇市の気温23.97℃を計測時温度として標準状態への換算を行う
標準状態体積［Nm3］＝0.9282*計測時体積［m3］</t>
    <phoneticPr fontId="3"/>
  </si>
  <si>
    <t>Ver. 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</si>
</sst>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_ "/>
    <numFmt numFmtId="177" formatCode="0.00_ "/>
    <numFmt numFmtId="178" formatCode="0_ "/>
    <numFmt numFmtId="179" formatCode="0.00_);[Red]\(0.00\)"/>
    <numFmt numFmtId="180" formatCode="#,##0_);[Red]\(#,##0\)"/>
    <numFmt numFmtId="181" formatCode="#,##0_ "/>
    <numFmt numFmtId="182" formatCode="yyyy/m/d;@"/>
    <numFmt numFmtId="183" formatCode="#,##0.0_ "/>
    <numFmt numFmtId="184" formatCode="0.0000"/>
    <numFmt numFmtId="185" formatCode="0.0"/>
    <numFmt numFmtId="186" formatCode="#,##0_ ;[Red]\-#,##0\ "/>
    <numFmt numFmtId="187" formatCode="0.0000_ "/>
    <numFmt numFmtId="188" formatCode="0.00000_ "/>
    <numFmt numFmtId="189" formatCode="0.000_ "/>
    <numFmt numFmtId="190" formatCode="0.00000"/>
    <numFmt numFmtId="191" formatCode="0.000"/>
    <numFmt numFmtId="192" formatCode="0.00000000"/>
    <numFmt numFmtId="193" formatCode="#,##0.000_ ;[Red]\-#,##0.000\ "/>
    <numFmt numFmtId="194" formatCode="0.00_ ;[Red]\-0.00\ "/>
    <numFmt numFmtId="195" formatCode="#,##0.00_ ;[Red]\-#,##0.00\ "/>
    <numFmt numFmtId="196" formatCode="0.000_ ;[Red]\-0.000\ "/>
    <numFmt numFmtId="197" formatCode="#,##0.000;[Red]\-#,##0.000"/>
  </numFmts>
  <fonts count="49">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メイリオ"/>
      <family val="3"/>
      <charset val="128"/>
    </font>
    <font>
      <b/>
      <sz val="12"/>
      <color theme="1"/>
      <name val="メイリオ"/>
      <family val="3"/>
      <charset val="128"/>
    </font>
    <font>
      <sz val="9"/>
      <color theme="1"/>
      <name val="メイリオ"/>
      <family val="3"/>
      <charset val="128"/>
    </font>
    <font>
      <sz val="8"/>
      <color theme="1"/>
      <name val="メイリオ"/>
      <family val="3"/>
      <charset val="128"/>
    </font>
    <font>
      <sz val="11"/>
      <color theme="1"/>
      <name val="Yu Gothic"/>
      <family val="2"/>
      <scheme val="minor"/>
    </font>
    <font>
      <b/>
      <sz val="16"/>
      <color theme="1"/>
      <name val="メイリオ"/>
      <family val="3"/>
      <charset val="128"/>
    </font>
    <font>
      <sz val="11"/>
      <color rgb="FFFF0000"/>
      <name val="メイリオ"/>
      <family val="3"/>
      <charset val="128"/>
    </font>
    <font>
      <sz val="12"/>
      <color theme="1"/>
      <name val="メイリオ"/>
      <family val="3"/>
      <charset val="128"/>
    </font>
    <font>
      <sz val="11"/>
      <color theme="1"/>
      <name val="Yu Gothic"/>
      <family val="2"/>
      <charset val="128"/>
      <scheme val="minor"/>
    </font>
    <font>
      <sz val="10"/>
      <color theme="1"/>
      <name val="メイリオ"/>
      <family val="3"/>
      <charset val="128"/>
    </font>
    <font>
      <vertAlign val="subscript"/>
      <sz val="11"/>
      <color theme="1"/>
      <name val="メイリオ"/>
      <family val="3"/>
      <charset val="128"/>
    </font>
    <font>
      <b/>
      <shadow/>
      <sz val="12"/>
      <color rgb="FFFFFFFF"/>
      <name val="メイリオ"/>
      <family val="3"/>
      <charset val="128"/>
    </font>
    <font>
      <sz val="12"/>
      <color theme="1"/>
      <name val="ＭＳ Ｐゴシック"/>
      <family val="3"/>
      <charset val="128"/>
    </font>
    <font>
      <sz val="12"/>
      <color theme="1"/>
      <name val="Arial"/>
      <family val="3"/>
      <charset val="128"/>
    </font>
    <font>
      <sz val="11"/>
      <color theme="2" tint="-0.499984740745262"/>
      <name val="メイリオ"/>
      <family val="3"/>
      <charset val="128"/>
    </font>
    <font>
      <sz val="11"/>
      <color theme="0"/>
      <name val="メイリオ"/>
      <family val="3"/>
      <charset val="128"/>
    </font>
    <font>
      <sz val="11"/>
      <name val="メイリオ"/>
      <family val="3"/>
      <charset val="128"/>
    </font>
    <font>
      <sz val="14"/>
      <color rgb="FFFFFFFF"/>
      <name val="Calibri"/>
      <family val="2"/>
    </font>
    <font>
      <sz val="14"/>
      <color theme="0"/>
      <name val="Calibri"/>
      <family val="2"/>
    </font>
    <font>
      <b/>
      <sz val="16"/>
      <color rgb="FFFFFFFF"/>
      <name val="メイリオ"/>
      <family val="3"/>
      <charset val="128"/>
    </font>
    <font>
      <b/>
      <vertAlign val="subscript"/>
      <sz val="16"/>
      <color rgb="FFFFFFFF"/>
      <name val="メイリオ"/>
      <family val="3"/>
      <charset val="128"/>
    </font>
    <font>
      <b/>
      <sz val="11"/>
      <color theme="1"/>
      <name val="メイリオ"/>
      <family val="3"/>
      <charset val="128"/>
    </font>
    <font>
      <b/>
      <sz val="11"/>
      <color rgb="FFFF0000"/>
      <name val="メイリオ"/>
      <family val="3"/>
      <charset val="128"/>
    </font>
    <font>
      <b/>
      <sz val="10"/>
      <color theme="1"/>
      <name val="メイリオ"/>
      <family val="3"/>
      <charset val="128"/>
    </font>
    <font>
      <b/>
      <vertAlign val="subscript"/>
      <sz val="10"/>
      <color theme="1"/>
      <name val="メイリオ"/>
      <family val="3"/>
      <charset val="128"/>
    </font>
    <font>
      <sz val="10"/>
      <color rgb="FFFF0000"/>
      <name val="メイリオ"/>
      <family val="3"/>
      <charset val="128"/>
    </font>
    <font>
      <sz val="11"/>
      <color theme="0" tint="-0.249977111117893"/>
      <name val="メイリオ"/>
      <family val="3"/>
      <charset val="128"/>
    </font>
    <font>
      <b/>
      <sz val="18"/>
      <color theme="0"/>
      <name val="メイリオ"/>
      <family val="3"/>
      <charset val="128"/>
    </font>
    <font>
      <b/>
      <vertAlign val="superscript"/>
      <sz val="12"/>
      <color theme="1"/>
      <name val="メイリオ"/>
      <family val="3"/>
      <charset val="128"/>
    </font>
    <font>
      <sz val="14"/>
      <color theme="0"/>
      <name val="メイリオ"/>
      <family val="3"/>
      <charset val="128"/>
    </font>
    <font>
      <vertAlign val="superscript"/>
      <sz val="12"/>
      <color theme="1"/>
      <name val="メイリオ"/>
      <family val="3"/>
      <charset val="128"/>
    </font>
    <font>
      <b/>
      <vertAlign val="subscript"/>
      <sz val="11"/>
      <color theme="1"/>
      <name val="メイリオ"/>
      <family val="3"/>
      <charset val="128"/>
    </font>
    <font>
      <b/>
      <sz val="11"/>
      <color theme="1"/>
      <name val="Yu Gothic"/>
      <family val="3"/>
      <charset val="128"/>
      <scheme val="minor"/>
    </font>
    <font>
      <b/>
      <sz val="11"/>
      <color theme="0"/>
      <name val="Yu Gothic"/>
      <family val="3"/>
      <charset val="128"/>
      <scheme val="minor"/>
    </font>
    <font>
      <b/>
      <sz val="12"/>
      <name val="メイリオ"/>
      <family val="3"/>
      <charset val="128"/>
    </font>
    <font>
      <sz val="9"/>
      <color theme="0" tint="-0.249977111117893"/>
      <name val="メイリオ"/>
      <family val="3"/>
      <charset val="128"/>
    </font>
    <font>
      <b/>
      <sz val="14"/>
      <color theme="1"/>
      <name val="ＭＳ Ｐゴシック"/>
      <family val="3"/>
      <charset val="128"/>
    </font>
    <font>
      <b/>
      <sz val="11"/>
      <color theme="8"/>
      <name val="メイリオ"/>
      <family val="3"/>
      <charset val="128"/>
    </font>
    <font>
      <sz val="9"/>
      <name val="メイリオ"/>
      <family val="3"/>
      <charset val="128"/>
    </font>
    <font>
      <sz val="12"/>
      <name val="メイリオ"/>
      <family val="3"/>
      <charset val="128"/>
    </font>
    <font>
      <sz val="10.5"/>
      <color theme="1"/>
      <name val="メイリオ"/>
      <family val="3"/>
      <charset val="128"/>
    </font>
    <font>
      <sz val="10.5"/>
      <color rgb="FFFF0000"/>
      <name val="メイリオ"/>
      <family val="3"/>
      <charset val="128"/>
    </font>
    <font>
      <b/>
      <sz val="11"/>
      <color theme="7"/>
      <name val="メイリオ"/>
      <family val="3"/>
      <charset val="128"/>
    </font>
    <font>
      <sz val="6"/>
      <name val="Yu Gothic"/>
      <family val="2"/>
      <charset val="128"/>
      <scheme val="minor"/>
    </font>
    <font>
      <sz val="12"/>
      <color rgb="FFFF0000"/>
      <name val="メイリオ"/>
      <family val="3"/>
      <charset val="128"/>
    </font>
  </fonts>
  <fills count="1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D2E6B4"/>
        <bgColor indexed="64"/>
      </patternFill>
    </fill>
    <fill>
      <patternFill patternType="solid">
        <fgColor rgb="FFD2E6FA"/>
        <bgColor indexed="64"/>
      </patternFill>
    </fill>
    <fill>
      <patternFill patternType="solid">
        <fgColor rgb="FF008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bgColor indexed="64"/>
      </patternFill>
    </fill>
    <fill>
      <patternFill patternType="gray0625">
        <bgColor rgb="FFD2E6FA"/>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dotted">
        <color indexed="64"/>
      </top>
      <bottom style="dotted">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style="medium">
        <color indexed="64"/>
      </right>
      <top style="medium">
        <color indexed="64"/>
      </top>
      <bottom style="thin">
        <color indexed="64"/>
      </bottom>
      <diagonal/>
    </border>
    <border>
      <left style="mediumDashed">
        <color theme="9"/>
      </left>
      <right/>
      <top style="mediumDashed">
        <color theme="9"/>
      </top>
      <bottom/>
      <diagonal/>
    </border>
    <border>
      <left/>
      <right/>
      <top style="mediumDashed">
        <color theme="9"/>
      </top>
      <bottom/>
      <diagonal/>
    </border>
    <border>
      <left/>
      <right style="mediumDashed">
        <color theme="9"/>
      </right>
      <top style="mediumDashed">
        <color theme="9"/>
      </top>
      <bottom/>
      <diagonal/>
    </border>
    <border>
      <left style="mediumDashed">
        <color theme="9"/>
      </left>
      <right/>
      <top/>
      <bottom/>
      <diagonal/>
    </border>
    <border>
      <left/>
      <right style="mediumDashed">
        <color theme="9"/>
      </right>
      <top/>
      <bottom/>
      <diagonal/>
    </border>
    <border>
      <left style="mediumDashed">
        <color theme="8"/>
      </left>
      <right/>
      <top style="mediumDashed">
        <color theme="8"/>
      </top>
      <bottom/>
      <diagonal/>
    </border>
    <border>
      <left/>
      <right/>
      <top style="mediumDashed">
        <color theme="8"/>
      </top>
      <bottom/>
      <diagonal/>
    </border>
    <border>
      <left/>
      <right style="mediumDashed">
        <color theme="8"/>
      </right>
      <top style="mediumDashed">
        <color theme="8"/>
      </top>
      <bottom/>
      <diagonal/>
    </border>
    <border>
      <left style="mediumDashed">
        <color theme="8"/>
      </left>
      <right/>
      <top/>
      <bottom/>
      <diagonal/>
    </border>
    <border>
      <left/>
      <right style="mediumDashed">
        <color theme="8"/>
      </right>
      <top/>
      <bottom/>
      <diagonal/>
    </border>
    <border>
      <left style="mediumDashed">
        <color theme="8"/>
      </left>
      <right/>
      <top/>
      <bottom style="mediumDashed">
        <color theme="8"/>
      </bottom>
      <diagonal/>
    </border>
    <border>
      <left/>
      <right/>
      <top/>
      <bottom style="mediumDashed">
        <color theme="8"/>
      </bottom>
      <diagonal/>
    </border>
    <border>
      <left/>
      <right style="mediumDashed">
        <color theme="8"/>
      </right>
      <top/>
      <bottom style="mediumDashed">
        <color theme="8"/>
      </bottom>
      <diagonal/>
    </border>
    <border>
      <left style="mediumDashed">
        <color theme="9"/>
      </left>
      <right/>
      <top style="mediumDashed">
        <color theme="9"/>
      </top>
      <bottom style="mediumDashed">
        <color theme="9"/>
      </bottom>
      <diagonal/>
    </border>
    <border>
      <left/>
      <right/>
      <top style="mediumDashed">
        <color theme="9"/>
      </top>
      <bottom style="mediumDashed">
        <color theme="9"/>
      </bottom>
      <diagonal/>
    </border>
    <border>
      <left/>
      <right style="mediumDashed">
        <color theme="9"/>
      </right>
      <top style="mediumDashed">
        <color theme="9"/>
      </top>
      <bottom style="mediumDashed">
        <color theme="9"/>
      </bottom>
      <diagonal/>
    </border>
    <border>
      <left style="mediumDashed">
        <color theme="8"/>
      </left>
      <right/>
      <top style="mediumDashed">
        <color theme="8"/>
      </top>
      <bottom style="mediumDashed">
        <color theme="8"/>
      </bottom>
      <diagonal/>
    </border>
    <border>
      <left/>
      <right/>
      <top style="mediumDashed">
        <color theme="8"/>
      </top>
      <bottom style="mediumDashed">
        <color theme="8"/>
      </bottom>
      <diagonal/>
    </border>
    <border>
      <left/>
      <right style="mediumDashed">
        <color theme="8"/>
      </right>
      <top style="mediumDashed">
        <color theme="8"/>
      </top>
      <bottom style="mediumDashed">
        <color theme="8"/>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medium">
        <color indexed="64"/>
      </right>
      <top style="thin">
        <color indexed="64"/>
      </top>
      <bottom/>
      <diagonal/>
    </border>
    <border>
      <left/>
      <right style="dotted">
        <color theme="1"/>
      </right>
      <top style="dotted">
        <color indexed="64"/>
      </top>
      <bottom style="dotted">
        <color theme="1"/>
      </bottom>
      <diagonal/>
    </border>
    <border>
      <left style="dotted">
        <color theme="1"/>
      </left>
      <right style="dotted">
        <color theme="1"/>
      </right>
      <top style="dotted">
        <color indexed="64"/>
      </top>
      <bottom style="dotted">
        <color theme="1"/>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ck">
        <color theme="8"/>
      </top>
      <bottom style="thin">
        <color indexed="64"/>
      </bottom>
      <diagonal/>
    </border>
    <border>
      <left style="medium">
        <color indexed="64"/>
      </left>
      <right style="thin">
        <color indexed="64"/>
      </right>
      <top style="thick">
        <color theme="8"/>
      </top>
      <bottom style="thin">
        <color indexed="64"/>
      </bottom>
      <diagonal/>
    </border>
    <border>
      <left style="thin">
        <color indexed="64"/>
      </left>
      <right style="thick">
        <color theme="8"/>
      </right>
      <top style="thick">
        <color theme="8"/>
      </top>
      <bottom style="thin">
        <color indexed="64"/>
      </bottom>
      <diagonal/>
    </border>
    <border>
      <left style="thin">
        <color indexed="64"/>
      </left>
      <right style="thick">
        <color theme="8"/>
      </right>
      <top style="thin">
        <color indexed="64"/>
      </top>
      <bottom style="thin">
        <color indexed="64"/>
      </bottom>
      <diagonal/>
    </border>
    <border>
      <left style="thin">
        <color indexed="64"/>
      </left>
      <right style="medium">
        <color indexed="64"/>
      </right>
      <top style="thin">
        <color indexed="64"/>
      </top>
      <bottom style="thick">
        <color theme="8"/>
      </bottom>
      <diagonal/>
    </border>
    <border>
      <left style="medium">
        <color indexed="64"/>
      </left>
      <right style="thin">
        <color indexed="64"/>
      </right>
      <top style="thin">
        <color indexed="64"/>
      </top>
      <bottom style="thick">
        <color theme="8"/>
      </bottom>
      <diagonal/>
    </border>
    <border>
      <left style="thin">
        <color indexed="64"/>
      </left>
      <right style="thick">
        <color theme="8"/>
      </right>
      <top style="thin">
        <color indexed="64"/>
      </top>
      <bottom style="thick">
        <color theme="8"/>
      </bottom>
      <diagonal/>
    </border>
    <border>
      <left style="thin">
        <color indexed="64"/>
      </left>
      <right style="thin">
        <color indexed="64"/>
      </right>
      <top style="thick">
        <color theme="8"/>
      </top>
      <bottom style="thin">
        <color indexed="64"/>
      </bottom>
      <diagonal/>
    </border>
    <border>
      <left style="thin">
        <color indexed="64"/>
      </left>
      <right style="thin">
        <color indexed="64"/>
      </right>
      <top style="thin">
        <color indexed="64"/>
      </top>
      <bottom style="thick">
        <color theme="8"/>
      </bottom>
      <diagonal/>
    </border>
    <border>
      <left style="thin">
        <color indexed="64"/>
      </left>
      <right style="thin">
        <color indexed="64"/>
      </right>
      <top style="medium">
        <color auto="1"/>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style="dotted">
        <color indexed="64"/>
      </top>
      <bottom style="dotted">
        <color indexed="64"/>
      </bottom>
      <diagonal/>
    </border>
    <border>
      <left style="dotted">
        <color theme="1"/>
      </left>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thick">
        <color theme="8"/>
      </top>
      <bottom style="thin">
        <color indexed="64"/>
      </bottom>
      <diagonal/>
    </border>
    <border>
      <left style="dotted">
        <color indexed="64"/>
      </left>
      <right style="thin">
        <color indexed="64"/>
      </right>
      <top style="thick">
        <color theme="8"/>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ck">
        <color theme="8"/>
      </bottom>
      <diagonal/>
    </border>
    <border>
      <left style="dotted">
        <color indexed="64"/>
      </left>
      <right style="thin">
        <color indexed="64"/>
      </right>
      <top style="thin">
        <color indexed="64"/>
      </top>
      <bottom style="thick">
        <color theme="8"/>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ck">
        <color theme="7"/>
      </top>
      <bottom style="thin">
        <color indexed="64"/>
      </bottom>
      <diagonal/>
    </border>
    <border>
      <left style="thin">
        <color indexed="64"/>
      </left>
      <right style="thick">
        <color theme="7"/>
      </right>
      <top style="thin">
        <color indexed="64"/>
      </top>
      <bottom style="thin">
        <color indexed="64"/>
      </bottom>
      <diagonal/>
    </border>
    <border>
      <left/>
      <right/>
      <top/>
      <bottom style="thick">
        <color theme="7"/>
      </bottom>
      <diagonal/>
    </border>
    <border>
      <left style="thin">
        <color indexed="64"/>
      </left>
      <right style="thin">
        <color indexed="64"/>
      </right>
      <top style="thin">
        <color indexed="64"/>
      </top>
      <bottom style="thick">
        <color theme="7"/>
      </bottom>
      <diagonal/>
    </border>
    <border>
      <left style="thin">
        <color indexed="64"/>
      </left>
      <right/>
      <top style="thick">
        <color theme="8"/>
      </top>
      <bottom style="thin">
        <color indexed="64"/>
      </bottom>
      <diagonal/>
    </border>
    <border>
      <left style="thin">
        <color indexed="64"/>
      </left>
      <right/>
      <top style="thin">
        <color indexed="64"/>
      </top>
      <bottom style="thick">
        <color theme="8"/>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theme="7"/>
      </left>
      <right style="thin">
        <color auto="1"/>
      </right>
      <top style="thick">
        <color theme="7"/>
      </top>
      <bottom style="thin">
        <color indexed="64"/>
      </bottom>
      <diagonal/>
    </border>
    <border>
      <left style="thick">
        <color theme="7"/>
      </left>
      <right style="thin">
        <color auto="1"/>
      </right>
      <top style="thin">
        <color indexed="64"/>
      </top>
      <bottom style="thin">
        <color indexed="64"/>
      </bottom>
      <diagonal/>
    </border>
    <border>
      <left style="thick">
        <color theme="7"/>
      </left>
      <right style="thin">
        <color auto="1"/>
      </right>
      <top style="thin">
        <color indexed="64"/>
      </top>
      <bottom style="thick">
        <color theme="7"/>
      </bottom>
      <diagonal/>
    </border>
    <border>
      <left style="thin">
        <color indexed="64"/>
      </left>
      <right style="thick">
        <color theme="7"/>
      </right>
      <top style="thick">
        <color theme="7"/>
      </top>
      <bottom style="thin">
        <color indexed="64"/>
      </bottom>
      <diagonal/>
    </border>
    <border>
      <left style="thin">
        <color indexed="64"/>
      </left>
      <right style="thick">
        <color theme="7"/>
      </right>
      <top style="thin">
        <color indexed="64"/>
      </top>
      <bottom style="thick">
        <color theme="7"/>
      </bottom>
      <diagonal/>
    </border>
    <border>
      <left style="medium">
        <color indexed="64"/>
      </left>
      <right/>
      <top style="dotted">
        <color indexed="64"/>
      </top>
      <bottom/>
      <diagonal/>
    </border>
    <border>
      <left/>
      <right/>
      <top style="dotted">
        <color indexed="64"/>
      </top>
      <bottom/>
      <diagonal/>
    </border>
    <border>
      <left style="thick">
        <color theme="8"/>
      </left>
      <right/>
      <top style="thick">
        <color theme="8"/>
      </top>
      <bottom style="thin">
        <color indexed="64"/>
      </bottom>
      <diagonal/>
    </border>
    <border>
      <left style="thick">
        <color theme="8"/>
      </left>
      <right/>
      <top style="thin">
        <color indexed="64"/>
      </top>
      <bottom style="thin">
        <color indexed="64"/>
      </bottom>
      <diagonal/>
    </border>
    <border>
      <left style="thick">
        <color theme="8"/>
      </left>
      <right/>
      <top style="thin">
        <color indexed="64"/>
      </top>
      <bottom style="thick">
        <color theme="8"/>
      </bottom>
      <diagonal/>
    </border>
    <border>
      <left style="thin">
        <color indexed="64"/>
      </left>
      <right/>
      <top style="medium">
        <color auto="1"/>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8">
    <xf numFmtId="0" fontId="0" fillId="0" borderId="0"/>
    <xf numFmtId="38" fontId="8" fillId="0" borderId="0" applyFont="0" applyFill="0" applyBorder="0" applyAlignment="0" applyProtection="0">
      <alignment vertical="center"/>
    </xf>
    <xf numFmtId="0" fontId="12" fillId="0" borderId="0">
      <alignment vertical="center"/>
    </xf>
    <xf numFmtId="0" fontId="2" fillId="0" borderId="0">
      <alignment vertical="center"/>
    </xf>
    <xf numFmtId="0" fontId="8" fillId="0" borderId="0"/>
    <xf numFmtId="9" fontId="8" fillId="0" borderId="0" applyFont="0" applyFill="0" applyBorder="0" applyAlignment="0" applyProtection="0">
      <alignment vertical="center"/>
    </xf>
    <xf numFmtId="0" fontId="2" fillId="0" borderId="0">
      <alignment vertical="center"/>
    </xf>
    <xf numFmtId="0" fontId="1" fillId="0" borderId="0">
      <alignment vertical="center"/>
    </xf>
  </cellStyleXfs>
  <cellXfs count="564">
    <xf numFmtId="0" fontId="0" fillId="0" borderId="0" xfId="0"/>
    <xf numFmtId="0" fontId="9" fillId="0" borderId="0" xfId="6" applyFont="1" applyProtection="1">
      <alignment vertical="center"/>
      <protection hidden="1"/>
    </xf>
    <xf numFmtId="0" fontId="11" fillId="0" borderId="0" xfId="6" applyFont="1" applyProtection="1">
      <alignment vertical="center"/>
      <protection hidden="1"/>
    </xf>
    <xf numFmtId="0" fontId="21" fillId="8" borderId="0" xfId="0" applyFont="1" applyFill="1" applyAlignment="1" applyProtection="1">
      <alignment horizontal="center" vertical="center"/>
      <protection hidden="1"/>
    </xf>
    <xf numFmtId="0" fontId="40" fillId="0" borderId="0" xfId="6" applyFont="1" applyProtection="1">
      <alignment vertical="center"/>
      <protection hidden="1"/>
    </xf>
    <xf numFmtId="0" fontId="40" fillId="0" borderId="0" xfId="6" applyFont="1" applyAlignment="1" applyProtection="1">
      <alignment horizontal="right" vertical="center"/>
      <protection hidden="1"/>
    </xf>
    <xf numFmtId="0" fontId="13" fillId="0" borderId="0" xfId="6" applyFont="1" applyAlignment="1" applyProtection="1">
      <alignment vertical="center" shrinkToFit="1"/>
      <protection hidden="1"/>
    </xf>
    <xf numFmtId="0" fontId="2" fillId="0" borderId="0" xfId="6" applyProtection="1">
      <alignment vertical="center"/>
      <protection hidden="1"/>
    </xf>
    <xf numFmtId="0" fontId="15" fillId="0" borderId="0" xfId="4" applyFont="1" applyAlignment="1" applyProtection="1">
      <alignment horizontal="left" vertical="center"/>
      <protection hidden="1"/>
    </xf>
    <xf numFmtId="0" fontId="16" fillId="0" borderId="0" xfId="6" applyFont="1" applyProtection="1">
      <alignment vertical="center"/>
      <protection hidden="1"/>
    </xf>
    <xf numFmtId="0" fontId="17" fillId="0" borderId="0" xfId="6" applyFont="1" applyProtection="1">
      <alignment vertical="center"/>
      <protection hidden="1"/>
    </xf>
    <xf numFmtId="0" fontId="4" fillId="0" borderId="0" xfId="0" applyFont="1" applyAlignment="1" applyProtection="1">
      <alignment horizontal="center" vertical="center"/>
      <protection hidden="1"/>
    </xf>
    <xf numFmtId="0" fontId="22" fillId="8" borderId="0" xfId="0" applyFont="1" applyFill="1" applyAlignment="1" applyProtection="1">
      <alignment vertical="center"/>
      <protection hidden="1"/>
    </xf>
    <xf numFmtId="0" fontId="33" fillId="8" borderId="0" xfId="0" applyFont="1" applyFill="1" applyAlignment="1" applyProtection="1">
      <alignment vertical="center"/>
      <protection hidden="1"/>
    </xf>
    <xf numFmtId="0" fontId="4" fillId="0" borderId="10"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13" fillId="0" borderId="0" xfId="0" applyFont="1" applyAlignment="1" applyProtection="1">
      <alignment horizontal="left" vertical="center"/>
      <protection hidden="1"/>
    </xf>
    <xf numFmtId="0" fontId="6" fillId="0" borderId="0" xfId="0" applyFont="1" applyAlignment="1" applyProtection="1">
      <alignment horizontal="center" vertical="center"/>
      <protection hidden="1"/>
    </xf>
    <xf numFmtId="0" fontId="4" fillId="0" borderId="48" xfId="0" applyFont="1" applyBorder="1" applyAlignment="1" applyProtection="1">
      <alignment horizontal="center" vertical="center"/>
      <protection hidden="1"/>
    </xf>
    <xf numFmtId="0" fontId="4" fillId="0" borderId="49" xfId="0" applyFont="1" applyBorder="1" applyAlignment="1" applyProtection="1">
      <alignment horizontal="center" vertical="center"/>
      <protection hidden="1"/>
    </xf>
    <xf numFmtId="0" fontId="25" fillId="4" borderId="1" xfId="0" applyFont="1" applyFill="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hidden="1"/>
    </xf>
    <xf numFmtId="0" fontId="4" fillId="6" borderId="37" xfId="0" applyFont="1" applyFill="1" applyBorder="1" applyAlignment="1" applyProtection="1">
      <alignment horizontal="center" vertical="center"/>
      <protection hidden="1"/>
    </xf>
    <xf numFmtId="0" fontId="4" fillId="0" borderId="37" xfId="0" applyFont="1" applyBorder="1" applyAlignment="1" applyProtection="1">
      <alignment horizontal="left" vertical="center"/>
      <protection hidden="1"/>
    </xf>
    <xf numFmtId="0" fontId="6" fillId="0" borderId="0" xfId="0" applyFont="1" applyAlignment="1" applyProtection="1">
      <alignment vertical="center" wrapText="1"/>
      <protection hidden="1"/>
    </xf>
    <xf numFmtId="0" fontId="6" fillId="0" borderId="0" xfId="0" applyFont="1" applyAlignment="1" applyProtection="1">
      <alignment horizontal="left" vertical="center" wrapText="1" indent="2"/>
      <protection hidden="1"/>
    </xf>
    <xf numFmtId="0" fontId="25" fillId="4" borderId="5" xfId="0" applyFont="1" applyFill="1" applyBorder="1" applyAlignment="1" applyProtection="1">
      <alignment horizontal="center" vertical="center"/>
      <protection hidden="1"/>
    </xf>
    <xf numFmtId="0" fontId="5" fillId="7" borderId="42" xfId="0" applyFont="1" applyFill="1" applyBorder="1" applyAlignment="1" applyProtection="1">
      <alignment horizontal="center" vertical="center" shrinkToFit="1"/>
      <protection hidden="1"/>
    </xf>
    <xf numFmtId="0" fontId="6" fillId="0" borderId="14" xfId="0" applyFont="1" applyBorder="1" applyAlignment="1" applyProtection="1">
      <alignment horizontal="center" vertical="center" wrapText="1"/>
      <protection hidden="1"/>
    </xf>
    <xf numFmtId="0" fontId="5" fillId="7" borderId="8" xfId="0" applyFont="1" applyFill="1" applyBorder="1" applyAlignment="1" applyProtection="1">
      <alignment horizontal="center" vertical="center" shrinkToFit="1"/>
      <protection hidden="1"/>
    </xf>
    <xf numFmtId="0" fontId="4" fillId="7" borderId="37" xfId="0" applyFont="1" applyFill="1" applyBorder="1" applyAlignment="1" applyProtection="1">
      <alignment horizontal="center" vertical="center"/>
      <protection hidden="1"/>
    </xf>
    <xf numFmtId="0" fontId="6" fillId="0" borderId="4" xfId="0" applyFont="1" applyBorder="1" applyAlignment="1" applyProtection="1">
      <alignment vertical="center"/>
      <protection hidden="1"/>
    </xf>
    <xf numFmtId="0" fontId="6" fillId="0" borderId="0" xfId="0" applyFont="1" applyAlignment="1" applyProtection="1">
      <alignment horizontal="left" vertical="center"/>
      <protection hidden="1"/>
    </xf>
    <xf numFmtId="0" fontId="4" fillId="0" borderId="11"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0" fontId="4" fillId="0" borderId="40" xfId="0" applyFont="1" applyBorder="1" applyAlignment="1" applyProtection="1">
      <alignment horizontal="center" vertical="center"/>
      <protection hidden="1"/>
    </xf>
    <xf numFmtId="0" fontId="25" fillId="4" borderId="1" xfId="0" applyFont="1" applyFill="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6" fillId="0" borderId="0" xfId="0" applyFont="1" applyAlignment="1" applyProtection="1">
      <alignment horizontal="left" vertical="center" indent="2"/>
      <protection hidden="1"/>
    </xf>
    <xf numFmtId="0" fontId="18" fillId="0" borderId="0" xfId="0" applyFont="1" applyAlignment="1" applyProtection="1">
      <alignment horizontal="center" vertical="center"/>
      <protection hidden="1"/>
    </xf>
    <xf numFmtId="178" fontId="5" fillId="7" borderId="37" xfId="0" applyNumberFormat="1" applyFont="1" applyFill="1" applyBorder="1" applyAlignment="1" applyProtection="1">
      <alignment horizontal="center" vertical="center"/>
      <protection hidden="1"/>
    </xf>
    <xf numFmtId="176" fontId="19" fillId="0" borderId="0" xfId="0" applyNumberFormat="1" applyFont="1" applyAlignment="1" applyProtection="1">
      <alignment horizontal="left" vertical="center"/>
      <protection hidden="1"/>
    </xf>
    <xf numFmtId="179" fontId="10" fillId="0" borderId="0" xfId="5" applyNumberFormat="1" applyFont="1" applyBorder="1" applyAlignment="1" applyProtection="1">
      <alignment horizontal="center" vertical="center"/>
      <protection hidden="1"/>
    </xf>
    <xf numFmtId="176" fontId="10" fillId="0" borderId="0" xfId="0" applyNumberFormat="1" applyFont="1" applyAlignment="1" applyProtection="1">
      <alignment horizontal="center" vertical="center"/>
      <protection hidden="1"/>
    </xf>
    <xf numFmtId="178" fontId="18" fillId="0" borderId="0" xfId="0" applyNumberFormat="1" applyFont="1" applyAlignment="1" applyProtection="1">
      <alignment vertical="center"/>
      <protection hidden="1"/>
    </xf>
    <xf numFmtId="0" fontId="42" fillId="0" borderId="9" xfId="0" applyFont="1" applyBorder="1" applyAlignment="1" applyProtection="1">
      <alignment horizontal="center" vertical="center"/>
      <protection hidden="1"/>
    </xf>
    <xf numFmtId="0" fontId="5" fillId="7" borderId="51" xfId="0" applyFont="1" applyFill="1" applyBorder="1" applyAlignment="1" applyProtection="1">
      <alignment horizontal="center" vertical="center" shrinkToFit="1"/>
      <protection hidden="1"/>
    </xf>
    <xf numFmtId="0" fontId="5" fillId="7" borderId="52" xfId="0" applyFont="1" applyFill="1" applyBorder="1" applyAlignment="1" applyProtection="1">
      <alignment horizontal="center" vertical="center" shrinkToFit="1"/>
      <protection hidden="1"/>
    </xf>
    <xf numFmtId="1" fontId="5" fillId="7" borderId="52" xfId="0" applyNumberFormat="1" applyFont="1" applyFill="1" applyBorder="1" applyAlignment="1" applyProtection="1">
      <alignment horizontal="center" vertical="center" shrinkToFit="1"/>
      <protection hidden="1"/>
    </xf>
    <xf numFmtId="176" fontId="5" fillId="0" borderId="44" xfId="0" applyNumberFormat="1" applyFont="1" applyBorder="1" applyAlignment="1" applyProtection="1">
      <alignment vertical="center"/>
      <protection hidden="1"/>
    </xf>
    <xf numFmtId="176" fontId="5" fillId="0" borderId="14" xfId="0" applyNumberFormat="1" applyFont="1" applyBorder="1" applyAlignment="1" applyProtection="1">
      <alignment vertical="center"/>
      <protection hidden="1"/>
    </xf>
    <xf numFmtId="176" fontId="5" fillId="0" borderId="15" xfId="0" applyNumberFormat="1" applyFont="1" applyBorder="1" applyAlignment="1" applyProtection="1">
      <alignment vertical="center"/>
      <protection hidden="1"/>
    </xf>
    <xf numFmtId="176" fontId="5" fillId="0" borderId="3" xfId="0" applyNumberFormat="1" applyFont="1" applyBorder="1" applyAlignment="1" applyProtection="1">
      <alignment vertical="center"/>
      <protection hidden="1"/>
    </xf>
    <xf numFmtId="1" fontId="5" fillId="7" borderId="52" xfId="0" applyNumberFormat="1" applyFont="1" applyFill="1" applyBorder="1" applyAlignment="1" applyProtection="1">
      <alignment horizontal="center" vertical="center"/>
      <protection hidden="1"/>
    </xf>
    <xf numFmtId="0" fontId="0" fillId="0" borderId="0" xfId="0" applyProtection="1">
      <protection hidden="1"/>
    </xf>
    <xf numFmtId="0" fontId="39" fillId="0" borderId="3" xfId="0" applyFont="1" applyBorder="1" applyAlignment="1" applyProtection="1">
      <alignment horizontal="center" vertical="center" wrapText="1"/>
      <protection hidden="1"/>
    </xf>
    <xf numFmtId="0" fontId="39" fillId="0" borderId="45" xfId="0" applyFont="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39" fillId="0" borderId="14" xfId="0" applyFont="1" applyBorder="1" applyAlignment="1" applyProtection="1">
      <alignment horizontal="center" vertical="center" wrapText="1"/>
      <protection hidden="1"/>
    </xf>
    <xf numFmtId="0" fontId="42" fillId="0" borderId="0" xfId="0" applyFont="1" applyAlignment="1" applyProtection="1">
      <alignment horizontal="center" vertical="center"/>
      <protection hidden="1"/>
    </xf>
    <xf numFmtId="0" fontId="20" fillId="0" borderId="0" xfId="0" applyFont="1" applyAlignment="1" applyProtection="1">
      <alignment horizontal="left" vertical="center"/>
      <protection hidden="1"/>
    </xf>
    <xf numFmtId="176" fontId="4" fillId="0" borderId="0" xfId="0" applyNumberFormat="1" applyFont="1" applyAlignment="1" applyProtection="1">
      <alignment horizontal="center" vertical="center"/>
      <protection hidden="1"/>
    </xf>
    <xf numFmtId="0" fontId="30" fillId="0" borderId="0" xfId="0" applyFont="1" applyAlignment="1" applyProtection="1">
      <alignment horizontal="left" vertical="center"/>
      <protection hidden="1"/>
    </xf>
    <xf numFmtId="1" fontId="30" fillId="0" borderId="0" xfId="0" applyNumberFormat="1"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30" fillId="0" borderId="0" xfId="0" applyFont="1" applyAlignment="1" applyProtection="1">
      <alignment horizontal="center" vertical="center"/>
      <protection hidden="1"/>
    </xf>
    <xf numFmtId="0" fontId="39" fillId="0" borderId="0" xfId="0" applyFont="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5" fillId="7" borderId="85" xfId="0" applyFont="1" applyFill="1" applyBorder="1" applyAlignment="1" applyProtection="1">
      <alignment horizontal="center" vertical="center" shrinkToFit="1"/>
      <protection hidden="1"/>
    </xf>
    <xf numFmtId="0" fontId="5" fillId="7" borderId="86" xfId="0" applyFont="1" applyFill="1" applyBorder="1" applyAlignment="1" applyProtection="1">
      <alignment horizontal="center" vertical="center" shrinkToFit="1"/>
      <protection hidden="1"/>
    </xf>
    <xf numFmtId="1" fontId="5" fillId="0" borderId="86" xfId="0" applyNumberFormat="1" applyFont="1" applyBorder="1" applyAlignment="1" applyProtection="1">
      <alignment horizontal="center" vertical="center" shrinkToFit="1"/>
      <protection hidden="1"/>
    </xf>
    <xf numFmtId="0" fontId="5" fillId="7" borderId="89" xfId="0" applyFont="1" applyFill="1" applyBorder="1" applyAlignment="1" applyProtection="1">
      <alignment horizontal="center" vertical="center" shrinkToFit="1"/>
      <protection hidden="1"/>
    </xf>
    <xf numFmtId="1" fontId="5" fillId="7" borderId="86" xfId="0" applyNumberFormat="1" applyFont="1" applyFill="1" applyBorder="1" applyAlignment="1" applyProtection="1">
      <alignment horizontal="center" vertical="center" shrinkToFit="1"/>
      <protection hidden="1"/>
    </xf>
    <xf numFmtId="193" fontId="11" fillId="7" borderId="43" xfId="1" applyNumberFormat="1" applyFont="1" applyFill="1" applyBorder="1" applyAlignment="1" applyProtection="1">
      <alignment horizontal="center" vertical="center"/>
      <protection hidden="1"/>
    </xf>
    <xf numFmtId="193" fontId="4" fillId="0" borderId="82" xfId="1" applyNumberFormat="1" applyFont="1" applyBorder="1" applyAlignment="1" applyProtection="1">
      <alignment horizontal="center" vertical="center"/>
      <protection hidden="1"/>
    </xf>
    <xf numFmtId="38" fontId="4" fillId="0" borderId="83" xfId="1" applyFont="1" applyBorder="1" applyAlignment="1" applyProtection="1">
      <alignment horizontal="center" vertical="center"/>
      <protection hidden="1"/>
    </xf>
    <xf numFmtId="38" fontId="4" fillId="0" borderId="108" xfId="1" applyFont="1" applyBorder="1" applyAlignment="1" applyProtection="1">
      <alignment vertical="center"/>
      <protection hidden="1"/>
    </xf>
    <xf numFmtId="38" fontId="4" fillId="0" borderId="0" xfId="1" applyFont="1" applyBorder="1" applyAlignment="1" applyProtection="1">
      <alignment vertical="center"/>
      <protection hidden="1"/>
    </xf>
    <xf numFmtId="38" fontId="30" fillId="0" borderId="0" xfId="1" applyFont="1" applyAlignment="1" applyProtection="1">
      <alignment horizontal="center" vertical="center"/>
      <protection hidden="1"/>
    </xf>
    <xf numFmtId="0" fontId="4" fillId="0" borderId="44"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4" fillId="0" borderId="134" xfId="0" applyFont="1" applyBorder="1" applyAlignment="1" applyProtection="1">
      <alignment horizontal="center" vertical="center"/>
      <protection hidden="1"/>
    </xf>
    <xf numFmtId="185" fontId="13" fillId="0" borderId="135" xfId="0" applyNumberFormat="1" applyFont="1" applyBorder="1" applyAlignment="1" applyProtection="1">
      <alignment horizontal="left" vertical="center" wrapText="1" indent="2"/>
      <protection hidden="1"/>
    </xf>
    <xf numFmtId="0" fontId="4" fillId="15" borderId="102" xfId="0" applyFont="1" applyFill="1" applyBorder="1" applyAlignment="1" applyProtection="1">
      <alignment horizontal="centerContinuous" vertical="center" wrapText="1"/>
      <protection hidden="1"/>
    </xf>
    <xf numFmtId="0" fontId="4" fillId="15" borderId="102" xfId="0" applyFont="1" applyFill="1" applyBorder="1" applyAlignment="1" applyProtection="1">
      <alignment horizontal="centerContinuous" vertical="center"/>
      <protection hidden="1"/>
    </xf>
    <xf numFmtId="0" fontId="4" fillId="15" borderId="27" xfId="0" applyFont="1" applyFill="1" applyBorder="1" applyAlignment="1" applyProtection="1">
      <alignment horizontal="centerContinuous" vertical="center"/>
      <protection hidden="1"/>
    </xf>
    <xf numFmtId="0" fontId="4" fillId="15" borderId="55" xfId="0" applyFont="1" applyFill="1" applyBorder="1" applyAlignment="1" applyProtection="1">
      <alignment horizontal="centerContinuous" vertical="center"/>
      <protection hidden="1"/>
    </xf>
    <xf numFmtId="0" fontId="4" fillId="15" borderId="56" xfId="0" applyFont="1" applyFill="1" applyBorder="1" applyAlignment="1" applyProtection="1">
      <alignment horizontal="centerContinuous" vertical="center"/>
      <protection hidden="1"/>
    </xf>
    <xf numFmtId="0" fontId="4" fillId="15" borderId="59" xfId="0" applyFont="1" applyFill="1" applyBorder="1" applyAlignment="1" applyProtection="1">
      <alignment horizontal="centerContinuous" vertical="center"/>
      <protection hidden="1"/>
    </xf>
    <xf numFmtId="0" fontId="4" fillId="15" borderId="47" xfId="0" applyFont="1" applyFill="1" applyBorder="1" applyAlignment="1" applyProtection="1">
      <alignment horizontal="centerContinuous" vertical="center"/>
      <protection hidden="1"/>
    </xf>
    <xf numFmtId="0" fontId="4" fillId="15" borderId="30" xfId="0" applyFont="1" applyFill="1" applyBorder="1" applyAlignment="1" applyProtection="1">
      <alignment horizontal="centerContinuous" vertical="center"/>
      <protection hidden="1"/>
    </xf>
    <xf numFmtId="0" fontId="4" fillId="15" borderId="1" xfId="0" applyFont="1" applyFill="1" applyBorder="1" applyAlignment="1" applyProtection="1">
      <alignment horizontal="centerContinuous" vertical="center" wrapText="1"/>
      <protection hidden="1"/>
    </xf>
    <xf numFmtId="0" fontId="4" fillId="15" borderId="1" xfId="0" applyFont="1" applyFill="1" applyBorder="1" applyAlignment="1" applyProtection="1">
      <alignment horizontal="centerContinuous" vertical="center"/>
      <protection hidden="1"/>
    </xf>
    <xf numFmtId="0" fontId="4" fillId="15" borderId="20" xfId="0" applyFont="1" applyFill="1" applyBorder="1" applyAlignment="1" applyProtection="1">
      <alignment horizontal="centerContinuous" vertical="center"/>
      <protection hidden="1"/>
    </xf>
    <xf numFmtId="0" fontId="4" fillId="15" borderId="44" xfId="0" applyFont="1" applyFill="1" applyBorder="1" applyAlignment="1" applyProtection="1">
      <alignment horizontal="centerContinuous" vertical="center"/>
      <protection hidden="1"/>
    </xf>
    <xf numFmtId="0" fontId="4" fillId="15" borderId="14" xfId="0" applyFont="1" applyFill="1" applyBorder="1" applyAlignment="1" applyProtection="1">
      <alignment horizontal="centerContinuous" vertical="center"/>
      <protection hidden="1"/>
    </xf>
    <xf numFmtId="0" fontId="4" fillId="15" borderId="15" xfId="0" applyFont="1" applyFill="1" applyBorder="1" applyAlignment="1" applyProtection="1">
      <alignment horizontal="centerContinuous" vertical="center"/>
      <protection hidden="1"/>
    </xf>
    <xf numFmtId="0" fontId="4" fillId="15" borderId="10" xfId="0" applyFont="1" applyFill="1" applyBorder="1" applyAlignment="1" applyProtection="1">
      <alignment horizontal="centerContinuous" vertical="center" wrapText="1"/>
      <protection hidden="1"/>
    </xf>
    <xf numFmtId="0" fontId="4" fillId="15" borderId="13" xfId="0" applyFont="1" applyFill="1" applyBorder="1" applyAlignment="1" applyProtection="1">
      <alignment horizontal="centerContinuous" vertical="center" wrapText="1"/>
      <protection hidden="1"/>
    </xf>
    <xf numFmtId="0" fontId="4" fillId="15" borderId="3" xfId="0" applyFont="1" applyFill="1" applyBorder="1" applyAlignment="1" applyProtection="1">
      <alignment horizontal="centerContinuous" vertical="center"/>
      <protection hidden="1"/>
    </xf>
    <xf numFmtId="0" fontId="4" fillId="15" borderId="45" xfId="0" applyFont="1" applyFill="1" applyBorder="1" applyAlignment="1" applyProtection="1">
      <alignment horizontal="centerContinuous" vertical="center"/>
      <protection hidden="1"/>
    </xf>
    <xf numFmtId="0" fontId="4" fillId="15" borderId="28" xfId="0" applyFont="1" applyFill="1" applyBorder="1" applyAlignment="1" applyProtection="1">
      <alignment vertical="center"/>
      <protection hidden="1"/>
    </xf>
    <xf numFmtId="0" fontId="4" fillId="15" borderId="106" xfId="0" applyFont="1" applyFill="1" applyBorder="1" applyAlignment="1" applyProtection="1">
      <alignment vertical="center"/>
      <protection hidden="1"/>
    </xf>
    <xf numFmtId="0" fontId="4" fillId="15" borderId="32" xfId="0" applyFont="1" applyFill="1" applyBorder="1" applyAlignment="1" applyProtection="1">
      <alignment horizontal="center" vertical="center"/>
      <protection hidden="1"/>
    </xf>
    <xf numFmtId="0" fontId="4" fillId="15" borderId="32" xfId="0" applyFont="1" applyFill="1" applyBorder="1" applyAlignment="1" applyProtection="1">
      <alignment horizontal="center" vertical="center" wrapText="1"/>
      <protection hidden="1"/>
    </xf>
    <xf numFmtId="0" fontId="4" fillId="15" borderId="21" xfId="0" applyFont="1" applyFill="1" applyBorder="1" applyAlignment="1" applyProtection="1">
      <alignment horizontal="center" vertical="center"/>
      <protection hidden="1"/>
    </xf>
    <xf numFmtId="0" fontId="4" fillId="15" borderId="17" xfId="0" applyFont="1" applyFill="1" applyBorder="1" applyAlignment="1" applyProtection="1">
      <alignment horizontal="center" vertical="center" wrapText="1"/>
      <protection hidden="1"/>
    </xf>
    <xf numFmtId="0" fontId="4" fillId="15" borderId="119" xfId="0" applyFont="1" applyFill="1" applyBorder="1" applyAlignment="1" applyProtection="1">
      <alignment horizontal="centerContinuous" vertical="center" wrapText="1"/>
      <protection hidden="1"/>
    </xf>
    <xf numFmtId="0" fontId="4" fillId="15" borderId="120" xfId="0" applyFont="1" applyFill="1" applyBorder="1" applyAlignment="1" applyProtection="1">
      <alignment horizontal="centerContinuous" vertical="center" wrapText="1"/>
      <protection hidden="1"/>
    </xf>
    <xf numFmtId="0" fontId="4" fillId="15" borderId="23" xfId="0" applyFont="1" applyFill="1" applyBorder="1" applyAlignment="1" applyProtection="1">
      <alignment horizontal="center" vertical="center" wrapText="1"/>
      <protection hidden="1"/>
    </xf>
    <xf numFmtId="0" fontId="4" fillId="15" borderId="31" xfId="0" applyFont="1" applyFill="1" applyBorder="1" applyAlignment="1" applyProtection="1">
      <alignment horizontal="center" vertical="center" wrapText="1"/>
      <protection hidden="1"/>
    </xf>
    <xf numFmtId="0" fontId="4" fillId="15" borderId="23" xfId="0" applyFont="1" applyFill="1" applyBorder="1" applyAlignment="1" applyProtection="1">
      <alignment horizontal="centerContinuous" vertical="center"/>
      <protection hidden="1"/>
    </xf>
    <xf numFmtId="0" fontId="4" fillId="15" borderId="31" xfId="0" applyFont="1" applyFill="1" applyBorder="1" applyAlignment="1" applyProtection="1">
      <alignment horizontal="centerContinuous" vertical="center"/>
      <protection hidden="1"/>
    </xf>
    <xf numFmtId="0" fontId="41" fillId="0" borderId="47" xfId="0" applyFont="1" applyBorder="1" applyAlignment="1" applyProtection="1">
      <alignment horizontal="left" vertical="center"/>
      <protection hidden="1"/>
    </xf>
    <xf numFmtId="0" fontId="41" fillId="0" borderId="0" xfId="0" applyFont="1" applyAlignment="1" applyProtection="1">
      <alignment horizontal="left" vertical="center"/>
      <protection hidden="1"/>
    </xf>
    <xf numFmtId="0" fontId="4" fillId="0" borderId="47" xfId="0" applyFont="1" applyBorder="1" applyAlignment="1" applyProtection="1">
      <alignment horizontal="center" vertical="center"/>
      <protection hidden="1"/>
    </xf>
    <xf numFmtId="0" fontId="4" fillId="0" borderId="47" xfId="0" applyFont="1" applyBorder="1" applyAlignment="1" applyProtection="1">
      <alignment horizontal="center" vertical="center" wrapText="1"/>
      <protection hidden="1"/>
    </xf>
    <xf numFmtId="0" fontId="4" fillId="0" borderId="0" xfId="0" applyFont="1" applyAlignment="1" applyProtection="1">
      <alignment horizontal="right" vertical="center"/>
      <protection hidden="1"/>
    </xf>
    <xf numFmtId="0" fontId="4" fillId="0" borderId="136" xfId="0" applyFont="1" applyBorder="1" applyAlignment="1" applyProtection="1">
      <alignment horizontal="center" vertical="center"/>
      <protection hidden="1"/>
    </xf>
    <xf numFmtId="0" fontId="4" fillId="0" borderId="100" xfId="0" applyFont="1" applyBorder="1" applyAlignment="1" applyProtection="1">
      <alignment horizontal="center" vertical="center"/>
      <protection hidden="1"/>
    </xf>
    <xf numFmtId="0" fontId="44" fillId="0" borderId="100" xfId="0" applyFont="1" applyBorder="1" applyAlignment="1" applyProtection="1">
      <alignment horizontal="center" vertical="center"/>
      <protection hidden="1"/>
    </xf>
    <xf numFmtId="192" fontId="4" fillId="0" borderId="100" xfId="0" applyNumberFormat="1" applyFont="1" applyBorder="1" applyAlignment="1" applyProtection="1">
      <alignment horizontal="center" vertical="center"/>
      <protection hidden="1"/>
    </xf>
    <xf numFmtId="0" fontId="4" fillId="0" borderId="93" xfId="0" applyFont="1" applyBorder="1" applyAlignment="1" applyProtection="1">
      <alignment horizontal="center" vertical="center"/>
      <protection hidden="1"/>
    </xf>
    <xf numFmtId="196" fontId="4" fillId="7" borderId="94" xfId="1" applyNumberFormat="1" applyFont="1" applyFill="1" applyBorder="1" applyAlignment="1" applyProtection="1">
      <alignment horizontal="center" vertical="center"/>
      <protection hidden="1"/>
    </xf>
    <xf numFmtId="196" fontId="4" fillId="7" borderId="100" xfId="1" applyNumberFormat="1" applyFont="1" applyFill="1" applyBorder="1" applyAlignment="1" applyProtection="1">
      <alignment horizontal="center" vertical="center"/>
      <protection hidden="1"/>
    </xf>
    <xf numFmtId="184" fontId="4" fillId="0" borderId="100" xfId="0" applyNumberFormat="1" applyFont="1" applyBorder="1" applyAlignment="1" applyProtection="1">
      <alignment horizontal="center" vertical="center"/>
      <protection hidden="1"/>
    </xf>
    <xf numFmtId="184" fontId="4" fillId="0" borderId="113" xfId="0" applyNumberFormat="1" applyFont="1" applyBorder="1" applyAlignment="1" applyProtection="1">
      <alignment horizontal="center" vertical="center"/>
      <protection hidden="1"/>
    </xf>
    <xf numFmtId="0" fontId="4" fillId="0" borderId="114" xfId="0" applyFont="1" applyBorder="1" applyAlignment="1" applyProtection="1">
      <alignment horizontal="center" vertical="center"/>
      <protection hidden="1"/>
    </xf>
    <xf numFmtId="193" fontId="4" fillId="7" borderId="100" xfId="1" applyNumberFormat="1" applyFont="1" applyFill="1" applyBorder="1" applyAlignment="1" applyProtection="1">
      <alignment horizontal="center" vertical="center"/>
      <protection hidden="1"/>
    </xf>
    <xf numFmtId="184" fontId="4" fillId="0" borderId="125" xfId="0" applyNumberFormat="1" applyFont="1" applyBorder="1" applyAlignment="1" applyProtection="1">
      <alignment horizontal="center" vertical="center"/>
      <protection hidden="1"/>
    </xf>
    <xf numFmtId="0" fontId="4" fillId="0" borderId="94" xfId="0" applyFont="1" applyBorder="1" applyAlignment="1" applyProtection="1">
      <alignment horizontal="center" vertical="center"/>
      <protection hidden="1"/>
    </xf>
    <xf numFmtId="0" fontId="20" fillId="0" borderId="100" xfId="0" applyFont="1" applyBorder="1" applyAlignment="1" applyProtection="1">
      <alignment horizontal="center" vertical="center"/>
      <protection hidden="1"/>
    </xf>
    <xf numFmtId="0" fontId="20" fillId="0" borderId="113" xfId="0" applyFont="1" applyBorder="1" applyAlignment="1" applyProtection="1">
      <alignment horizontal="center" vertical="center"/>
      <protection hidden="1"/>
    </xf>
    <xf numFmtId="1" fontId="4" fillId="0" borderId="100" xfId="0" applyNumberFormat="1" applyFont="1" applyBorder="1" applyAlignment="1" applyProtection="1">
      <alignment horizontal="center" vertical="center"/>
      <protection hidden="1"/>
    </xf>
    <xf numFmtId="0" fontId="20" fillId="0" borderId="95" xfId="0" applyFont="1" applyBorder="1" applyAlignment="1" applyProtection="1">
      <alignment horizontal="center" vertical="center"/>
      <protection hidden="1"/>
    </xf>
    <xf numFmtId="0" fontId="4" fillId="0" borderId="137"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4" fillId="0" borderId="1" xfId="0" applyFont="1" applyBorder="1" applyAlignment="1" applyProtection="1">
      <alignment horizontal="center" vertical="center"/>
      <protection hidden="1"/>
    </xf>
    <xf numFmtId="2" fontId="4" fillId="0" borderId="1" xfId="0" applyNumberFormat="1" applyFont="1" applyBorder="1" applyAlignment="1" applyProtection="1">
      <alignment horizontal="center" vertical="center"/>
      <protection hidden="1"/>
    </xf>
    <xf numFmtId="192" fontId="4" fillId="0" borderId="1" xfId="0" applyNumberFormat="1"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196" fontId="4" fillId="7" borderId="19" xfId="1" applyNumberFormat="1" applyFont="1" applyFill="1" applyBorder="1" applyAlignment="1" applyProtection="1">
      <alignment horizontal="center" vertical="center"/>
      <protection hidden="1"/>
    </xf>
    <xf numFmtId="196" fontId="4" fillId="7" borderId="1" xfId="1" applyNumberFormat="1" applyFont="1" applyFill="1" applyBorder="1" applyAlignment="1" applyProtection="1">
      <alignment horizontal="center" vertical="center"/>
      <protection hidden="1"/>
    </xf>
    <xf numFmtId="184" fontId="4" fillId="0" borderId="1" xfId="0" applyNumberFormat="1" applyFont="1" applyBorder="1" applyAlignment="1" applyProtection="1">
      <alignment horizontal="center" vertical="center"/>
      <protection hidden="1"/>
    </xf>
    <xf numFmtId="184" fontId="4" fillId="0" borderId="115" xfId="0" applyNumberFormat="1"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193" fontId="4" fillId="7" borderId="1" xfId="1" applyNumberFormat="1" applyFont="1" applyFill="1" applyBorder="1" applyAlignment="1" applyProtection="1">
      <alignment horizontal="center" vertical="center"/>
      <protection hidden="1"/>
    </xf>
    <xf numFmtId="184" fontId="4" fillId="0" borderId="3" xfId="0" applyNumberFormat="1"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20" fillId="0" borderId="1" xfId="0" applyFont="1" applyBorder="1" applyAlignment="1" applyProtection="1">
      <alignment horizontal="center" vertical="center"/>
      <protection hidden="1"/>
    </xf>
    <xf numFmtId="0" fontId="20" fillId="0" borderId="115" xfId="0" applyFont="1" applyBorder="1" applyAlignment="1" applyProtection="1">
      <alignment horizontal="center" vertical="center"/>
      <protection hidden="1"/>
    </xf>
    <xf numFmtId="1" fontId="4" fillId="0" borderId="1" xfId="0" applyNumberFormat="1" applyFont="1" applyBorder="1" applyAlignment="1" applyProtection="1">
      <alignment horizontal="center" vertical="center"/>
      <protection hidden="1"/>
    </xf>
    <xf numFmtId="0" fontId="20" fillId="0" borderId="96" xfId="0" applyFont="1" applyBorder="1" applyAlignment="1" applyProtection="1">
      <alignment horizontal="center" vertical="center"/>
      <protection hidden="1"/>
    </xf>
    <xf numFmtId="0" fontId="4" fillId="0" borderId="1" xfId="0" quotePrefix="1"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45" fillId="0" borderId="1" xfId="0" applyFont="1" applyBorder="1" applyAlignment="1" applyProtection="1">
      <alignment horizontal="center" vertical="center"/>
      <protection hidden="1"/>
    </xf>
    <xf numFmtId="192" fontId="10" fillId="0" borderId="1" xfId="0" applyNumberFormat="1"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4" fillId="0" borderId="115" xfId="0" applyFont="1" applyBorder="1" applyAlignment="1" applyProtection="1">
      <alignment horizontal="center" vertical="center"/>
      <protection hidden="1"/>
    </xf>
    <xf numFmtId="49" fontId="4" fillId="0" borderId="51" xfId="0" applyNumberFormat="1" applyFont="1" applyBorder="1" applyAlignment="1" applyProtection="1">
      <alignment horizontal="center" vertical="center"/>
      <protection hidden="1"/>
    </xf>
    <xf numFmtId="1" fontId="4" fillId="0" borderId="19" xfId="0" applyNumberFormat="1" applyFont="1" applyBorder="1" applyAlignment="1" applyProtection="1">
      <alignment horizontal="center" vertical="center"/>
      <protection hidden="1"/>
    </xf>
    <xf numFmtId="190" fontId="4" fillId="0" borderId="51" xfId="0" applyNumberFormat="1" applyFont="1" applyBorder="1" applyAlignment="1" applyProtection="1">
      <alignment horizontal="center" vertical="center"/>
      <protection hidden="1"/>
    </xf>
    <xf numFmtId="0" fontId="4" fillId="0" borderId="116" xfId="0" applyFont="1" applyBorder="1" applyAlignment="1" applyProtection="1">
      <alignment horizontal="center" vertical="center"/>
      <protection hidden="1"/>
    </xf>
    <xf numFmtId="2" fontId="10" fillId="0" borderId="1" xfId="0" applyNumberFormat="1" applyFont="1" applyBorder="1" applyAlignment="1" applyProtection="1">
      <alignment horizontal="center" vertical="center"/>
      <protection hidden="1"/>
    </xf>
    <xf numFmtId="0" fontId="4" fillId="0" borderId="138" xfId="0" applyFont="1" applyBorder="1" applyAlignment="1" applyProtection="1">
      <alignment horizontal="center" vertical="center"/>
      <protection hidden="1"/>
    </xf>
    <xf numFmtId="0" fontId="4" fillId="0" borderId="101" xfId="0" applyFont="1" applyBorder="1" applyAlignment="1" applyProtection="1">
      <alignment horizontal="center" vertical="center"/>
      <protection hidden="1"/>
    </xf>
    <xf numFmtId="191" fontId="4" fillId="0" borderId="101" xfId="0" applyNumberFormat="1" applyFont="1" applyBorder="1" applyAlignment="1" applyProtection="1">
      <alignment horizontal="center" vertical="center"/>
      <protection hidden="1"/>
    </xf>
    <xf numFmtId="0" fontId="44" fillId="0" borderId="101" xfId="0" applyFont="1" applyBorder="1" applyAlignment="1" applyProtection="1">
      <alignment horizontal="center" vertical="center"/>
      <protection hidden="1"/>
    </xf>
    <xf numFmtId="2" fontId="4" fillId="0" borderId="101" xfId="0" applyNumberFormat="1" applyFont="1" applyBorder="1" applyAlignment="1" applyProtection="1">
      <alignment horizontal="center" vertical="center"/>
      <protection hidden="1"/>
    </xf>
    <xf numFmtId="192" fontId="4" fillId="0" borderId="101" xfId="0" applyNumberFormat="1" applyFont="1" applyBorder="1" applyAlignment="1" applyProtection="1">
      <alignment horizontal="center" vertical="center"/>
      <protection hidden="1"/>
    </xf>
    <xf numFmtId="0" fontId="4" fillId="0" borderId="97" xfId="0" applyFont="1" applyBorder="1" applyAlignment="1" applyProtection="1">
      <alignment horizontal="center" vertical="center"/>
      <protection hidden="1"/>
    </xf>
    <xf numFmtId="196" fontId="4" fillId="7" borderId="98" xfId="1" applyNumberFormat="1" applyFont="1" applyFill="1" applyBorder="1" applyAlignment="1" applyProtection="1">
      <alignment horizontal="center" vertical="center"/>
      <protection hidden="1"/>
    </xf>
    <xf numFmtId="196" fontId="4" fillId="7" borderId="101" xfId="1" applyNumberFormat="1" applyFont="1" applyFill="1" applyBorder="1" applyAlignment="1" applyProtection="1">
      <alignment horizontal="center" vertical="center"/>
      <protection hidden="1"/>
    </xf>
    <xf numFmtId="184" fontId="4" fillId="0" borderId="101" xfId="0" applyNumberFormat="1" applyFont="1" applyBorder="1" applyAlignment="1" applyProtection="1">
      <alignment horizontal="center" vertical="center"/>
      <protection hidden="1"/>
    </xf>
    <xf numFmtId="184" fontId="4" fillId="0" borderId="117" xfId="0" applyNumberFormat="1" applyFont="1" applyBorder="1" applyAlignment="1" applyProtection="1">
      <alignment horizontal="center" vertical="center"/>
      <protection hidden="1"/>
    </xf>
    <xf numFmtId="0" fontId="4" fillId="0" borderId="118" xfId="0" applyFont="1" applyBorder="1" applyAlignment="1" applyProtection="1">
      <alignment horizontal="center" vertical="center"/>
      <protection hidden="1"/>
    </xf>
    <xf numFmtId="193" fontId="4" fillId="7" borderId="101" xfId="1" applyNumberFormat="1" applyFont="1" applyFill="1" applyBorder="1" applyAlignment="1" applyProtection="1">
      <alignment horizontal="center" vertical="center"/>
      <protection hidden="1"/>
    </xf>
    <xf numFmtId="184" fontId="4" fillId="0" borderId="126" xfId="0" applyNumberFormat="1" applyFont="1" applyBorder="1" applyAlignment="1" applyProtection="1">
      <alignment horizontal="center" vertical="center"/>
      <protection hidden="1"/>
    </xf>
    <xf numFmtId="0" fontId="4" fillId="0" borderId="98" xfId="0" applyFont="1" applyBorder="1" applyAlignment="1" applyProtection="1">
      <alignment horizontal="center" vertical="center"/>
      <protection hidden="1"/>
    </xf>
    <xf numFmtId="0" fontId="4" fillId="0" borderId="117" xfId="0" applyFont="1" applyBorder="1" applyAlignment="1" applyProtection="1">
      <alignment horizontal="center" vertical="center"/>
      <protection hidden="1"/>
    </xf>
    <xf numFmtId="1" fontId="4" fillId="0" borderId="101" xfId="0" applyNumberFormat="1" applyFont="1" applyBorder="1" applyAlignment="1" applyProtection="1">
      <alignment horizontal="center" vertical="center"/>
      <protection hidden="1"/>
    </xf>
    <xf numFmtId="0" fontId="20" fillId="0" borderId="99" xfId="0" applyFont="1" applyBorder="1" applyAlignment="1" applyProtection="1">
      <alignment horizontal="center" vertical="center"/>
      <protection hidden="1"/>
    </xf>
    <xf numFmtId="0" fontId="4" fillId="15" borderId="139" xfId="0" applyFont="1" applyFill="1" applyBorder="1" applyAlignment="1" applyProtection="1">
      <alignment horizontal="centerContinuous" vertical="center"/>
      <protection hidden="1"/>
    </xf>
    <xf numFmtId="0" fontId="4" fillId="0" borderId="0" xfId="0" applyFont="1" applyAlignment="1" applyProtection="1">
      <alignment vertical="center"/>
      <protection hidden="1"/>
    </xf>
    <xf numFmtId="190" fontId="4" fillId="0" borderId="0" xfId="0" applyNumberFormat="1" applyFont="1" applyAlignment="1" applyProtection="1">
      <alignment vertical="center"/>
      <protection hidden="1"/>
    </xf>
    <xf numFmtId="0" fontId="4" fillId="15" borderId="119" xfId="0" applyFont="1" applyFill="1" applyBorder="1" applyAlignment="1" applyProtection="1">
      <alignment horizontal="centerContinuous" vertical="center"/>
      <protection hidden="1"/>
    </xf>
    <xf numFmtId="0" fontId="4" fillId="15" borderId="36" xfId="0" applyFont="1" applyFill="1" applyBorder="1" applyAlignment="1" applyProtection="1">
      <alignment horizontal="centerContinuous" vertical="center"/>
      <protection hidden="1"/>
    </xf>
    <xf numFmtId="178" fontId="4" fillId="0" borderId="0" xfId="0" applyNumberFormat="1" applyFont="1" applyAlignment="1" applyProtection="1">
      <alignment horizontal="center" vertical="center"/>
      <protection hidden="1"/>
    </xf>
    <xf numFmtId="0" fontId="46" fillId="0" borderId="47" xfId="0" applyFont="1" applyBorder="1" applyAlignment="1" applyProtection="1">
      <alignment horizontal="left" vertical="center"/>
      <protection hidden="1"/>
    </xf>
    <xf numFmtId="0" fontId="4" fillId="0" borderId="123" xfId="0" applyFont="1" applyBorder="1" applyAlignment="1" applyProtection="1">
      <alignment horizontal="center" vertical="center"/>
      <protection hidden="1"/>
    </xf>
    <xf numFmtId="0" fontId="4" fillId="0" borderId="129" xfId="0" applyFont="1" applyBorder="1" applyAlignment="1" applyProtection="1">
      <alignment horizontal="center" vertical="center"/>
      <protection hidden="1"/>
    </xf>
    <xf numFmtId="0" fontId="20" fillId="0" borderId="121" xfId="0" applyFont="1" applyBorder="1" applyAlignment="1" applyProtection="1">
      <alignment horizontal="center" vertical="center" shrinkToFit="1"/>
      <protection hidden="1"/>
    </xf>
    <xf numFmtId="0" fontId="4" fillId="0" borderId="132" xfId="0" quotePrefix="1" applyFont="1" applyBorder="1" applyAlignment="1" applyProtection="1">
      <alignment horizontal="center" vertical="center" shrinkToFit="1"/>
      <protection hidden="1"/>
    </xf>
    <xf numFmtId="0" fontId="10" fillId="0" borderId="0" xfId="0" applyFont="1" applyAlignment="1" applyProtection="1">
      <alignment horizontal="left" vertical="center"/>
      <protection hidden="1"/>
    </xf>
    <xf numFmtId="0" fontId="4" fillId="0" borderId="130" xfId="0" applyFont="1" applyBorder="1" applyAlignment="1" applyProtection="1">
      <alignment horizontal="center" vertical="center"/>
      <protection hidden="1"/>
    </xf>
    <xf numFmtId="0" fontId="20" fillId="0" borderId="1" xfId="0" applyFont="1" applyBorder="1" applyAlignment="1" applyProtection="1">
      <alignment horizontal="center" vertical="center" shrinkToFit="1"/>
      <protection hidden="1"/>
    </xf>
    <xf numFmtId="0" fontId="4" fillId="0" borderId="122" xfId="0" quotePrefix="1" applyFont="1" applyBorder="1" applyAlignment="1" applyProtection="1">
      <alignment horizontal="center" vertical="center" shrinkToFit="1"/>
      <protection hidden="1"/>
    </xf>
    <xf numFmtId="0" fontId="20" fillId="0" borderId="122" xfId="0" applyFont="1" applyBorder="1" applyAlignment="1" applyProtection="1">
      <alignment horizontal="center" vertical="center" shrinkToFit="1"/>
      <protection hidden="1"/>
    </xf>
    <xf numFmtId="0" fontId="4" fillId="0" borderId="1" xfId="0" applyFont="1" applyBorder="1" applyAlignment="1" applyProtection="1">
      <alignment horizontal="center" vertical="center" shrinkToFit="1"/>
      <protection hidden="1"/>
    </xf>
    <xf numFmtId="0" fontId="4" fillId="0" borderId="122" xfId="0" applyFont="1" applyBorder="1" applyAlignment="1" applyProtection="1">
      <alignment horizontal="center" vertical="center" shrinkToFit="1"/>
      <protection hidden="1"/>
    </xf>
    <xf numFmtId="0" fontId="4" fillId="0" borderId="131" xfId="0" applyFont="1" applyBorder="1" applyAlignment="1" applyProtection="1">
      <alignment horizontal="center" vertical="center"/>
      <protection hidden="1"/>
    </xf>
    <xf numFmtId="0" fontId="4" fillId="0" borderId="124" xfId="0" applyFont="1" applyBorder="1" applyAlignment="1" applyProtection="1">
      <alignment horizontal="center" vertical="center" shrinkToFit="1"/>
      <protection hidden="1"/>
    </xf>
    <xf numFmtId="0" fontId="4" fillId="0" borderId="133" xfId="0" quotePrefix="1" applyFont="1" applyBorder="1" applyAlignment="1" applyProtection="1">
      <alignment horizontal="center" vertical="center" shrinkToFit="1"/>
      <protection hidden="1"/>
    </xf>
    <xf numFmtId="0" fontId="10" fillId="0" borderId="0" xfId="7" applyFont="1" applyAlignment="1" applyProtection="1">
      <protection hidden="1"/>
    </xf>
    <xf numFmtId="0" fontId="10" fillId="0" borderId="0" xfId="7" applyFont="1" applyAlignment="1" applyProtection="1">
      <alignment horizontal="center" vertical="center"/>
      <protection hidden="1"/>
    </xf>
    <xf numFmtId="0" fontId="10" fillId="10" borderId="1" xfId="7" applyFont="1" applyFill="1" applyBorder="1" applyAlignment="1" applyProtection="1">
      <alignment horizontal="center" vertical="center"/>
      <protection hidden="1"/>
    </xf>
    <xf numFmtId="0" fontId="43" fillId="15" borderId="3" xfId="0" applyFont="1" applyFill="1" applyBorder="1" applyAlignment="1" applyProtection="1">
      <alignment horizontal="left" vertical="top"/>
      <protection hidden="1"/>
    </xf>
    <xf numFmtId="0" fontId="43" fillId="15" borderId="14" xfId="0" applyFont="1" applyFill="1" applyBorder="1" applyAlignment="1" applyProtection="1">
      <alignment horizontal="left" vertical="top"/>
      <protection hidden="1"/>
    </xf>
    <xf numFmtId="0" fontId="43" fillId="15" borderId="14" xfId="0" applyFont="1" applyFill="1" applyBorder="1" applyAlignment="1" applyProtection="1">
      <alignment horizontal="left" vertical="top" wrapText="1"/>
      <protection hidden="1"/>
    </xf>
    <xf numFmtId="0" fontId="43" fillId="15" borderId="15" xfId="0" applyFont="1" applyFill="1" applyBorder="1" applyAlignment="1" applyProtection="1">
      <alignment horizontal="left" vertical="top" wrapText="1"/>
      <protection hidden="1"/>
    </xf>
    <xf numFmtId="0" fontId="43" fillId="0" borderId="0" xfId="0" applyFont="1" applyAlignment="1" applyProtection="1">
      <alignment horizontal="left" vertical="top" wrapText="1"/>
      <protection hidden="1"/>
    </xf>
    <xf numFmtId="0" fontId="43" fillId="9" borderId="5" xfId="0" applyFont="1" applyFill="1" applyBorder="1" applyAlignment="1" applyProtection="1">
      <alignment horizontal="left" vertical="top" wrapText="1"/>
      <protection hidden="1"/>
    </xf>
    <xf numFmtId="0" fontId="43" fillId="9" borderId="10" xfId="0" applyFont="1" applyFill="1" applyBorder="1" applyAlignment="1" applyProtection="1">
      <alignment horizontal="left" vertical="top" wrapText="1"/>
      <protection hidden="1"/>
    </xf>
    <xf numFmtId="0" fontId="43" fillId="9" borderId="13" xfId="0" applyFont="1" applyFill="1" applyBorder="1" applyAlignment="1" applyProtection="1">
      <alignment horizontal="left" vertical="top" wrapText="1"/>
      <protection hidden="1"/>
    </xf>
    <xf numFmtId="0" fontId="43" fillId="9" borderId="6" xfId="0" applyFont="1" applyFill="1" applyBorder="1" applyAlignment="1" applyProtection="1">
      <alignment horizontal="left" vertical="top" wrapText="1"/>
      <protection hidden="1"/>
    </xf>
    <xf numFmtId="0" fontId="43" fillId="9" borderId="11" xfId="0" applyFont="1" applyFill="1" applyBorder="1" applyAlignment="1" applyProtection="1">
      <alignment horizontal="left" vertical="top" wrapText="1"/>
      <protection hidden="1"/>
    </xf>
    <xf numFmtId="0" fontId="43" fillId="9" borderId="40" xfId="0" applyFont="1" applyFill="1" applyBorder="1" applyAlignment="1" applyProtection="1">
      <alignment horizontal="left" vertical="top" wrapText="1"/>
      <protection hidden="1"/>
    </xf>
    <xf numFmtId="0" fontId="43" fillId="9" borderId="1" xfId="0" applyFont="1" applyFill="1" applyBorder="1" applyAlignment="1" applyProtection="1">
      <alignment horizontal="left" vertical="top" wrapText="1"/>
      <protection hidden="1"/>
    </xf>
    <xf numFmtId="0" fontId="43" fillId="0" borderId="1" xfId="0" applyFont="1" applyBorder="1" applyAlignment="1" applyProtection="1">
      <alignment horizontal="center" vertical="top" wrapText="1"/>
      <protection hidden="1"/>
    </xf>
    <xf numFmtId="0" fontId="43" fillId="0" borderId="3" xfId="0" applyFont="1" applyBorder="1" applyAlignment="1" applyProtection="1">
      <alignment horizontal="left" vertical="top" wrapText="1"/>
      <protection hidden="1"/>
    </xf>
    <xf numFmtId="0" fontId="43" fillId="0" borderId="15" xfId="0" applyFont="1" applyBorder="1" applyAlignment="1" applyProtection="1">
      <alignment horizontal="left" vertical="top" wrapText="1"/>
      <protection hidden="1"/>
    </xf>
    <xf numFmtId="0" fontId="43" fillId="0" borderId="1" xfId="0" applyFont="1" applyBorder="1" applyAlignment="1" applyProtection="1">
      <alignment horizontal="left" vertical="top" wrapText="1"/>
      <protection hidden="1"/>
    </xf>
    <xf numFmtId="0" fontId="43" fillId="0" borderId="5" xfId="0" applyFont="1" applyBorder="1" applyAlignment="1" applyProtection="1">
      <alignment horizontal="center" vertical="top" wrapText="1"/>
      <protection hidden="1"/>
    </xf>
    <xf numFmtId="0" fontId="43" fillId="0" borderId="5" xfId="0" applyFont="1" applyBorder="1" applyAlignment="1" applyProtection="1">
      <alignment horizontal="left" vertical="top" wrapText="1"/>
      <protection hidden="1"/>
    </xf>
    <xf numFmtId="0" fontId="43" fillId="0" borderId="4" xfId="0" applyFont="1" applyBorder="1" applyAlignment="1" applyProtection="1">
      <alignment vertical="top" wrapText="1"/>
      <protection hidden="1"/>
    </xf>
    <xf numFmtId="0" fontId="43" fillId="0" borderId="6" xfId="0" applyFont="1" applyBorder="1" applyAlignment="1" applyProtection="1">
      <alignment horizontal="center" vertical="top" wrapText="1"/>
      <protection hidden="1"/>
    </xf>
    <xf numFmtId="0" fontId="43" fillId="0" borderId="112" xfId="0" applyFont="1" applyBorder="1" applyAlignment="1" applyProtection="1">
      <alignment horizontal="left" vertical="top" wrapText="1"/>
      <protection hidden="1"/>
    </xf>
    <xf numFmtId="0" fontId="43" fillId="0" borderId="28" xfId="0" applyFont="1" applyBorder="1" applyAlignment="1" applyProtection="1">
      <alignment horizontal="left" vertical="top" wrapText="1"/>
      <protection hidden="1"/>
    </xf>
    <xf numFmtId="0" fontId="43" fillId="0" borderId="6" xfId="0" applyFont="1" applyBorder="1" applyAlignment="1" applyProtection="1">
      <alignment horizontal="left" vertical="top" wrapText="1"/>
      <protection hidden="1"/>
    </xf>
    <xf numFmtId="0" fontId="43" fillId="0" borderId="109" xfId="0" applyFont="1" applyBorder="1" applyAlignment="1" applyProtection="1">
      <alignment horizontal="left" vertical="top" wrapText="1"/>
      <protection hidden="1"/>
    </xf>
    <xf numFmtId="0" fontId="43" fillId="0" borderId="57" xfId="0" applyFont="1" applyBorder="1" applyAlignment="1" applyProtection="1">
      <alignment horizontal="left" vertical="top" wrapText="1"/>
      <protection hidden="1"/>
    </xf>
    <xf numFmtId="0" fontId="43" fillId="0" borderId="111" xfId="0" applyFont="1" applyBorder="1" applyAlignment="1" applyProtection="1">
      <alignment horizontal="left" vertical="top" wrapText="1"/>
      <protection hidden="1"/>
    </xf>
    <xf numFmtId="0" fontId="43" fillId="0" borderId="110" xfId="0" applyFont="1" applyBorder="1" applyAlignment="1" applyProtection="1">
      <alignment vertical="top" wrapText="1"/>
      <protection hidden="1"/>
    </xf>
    <xf numFmtId="0" fontId="43" fillId="0" borderId="15" xfId="0" applyFont="1" applyBorder="1" applyAlignment="1" applyProtection="1">
      <alignment vertical="top" wrapText="1"/>
      <protection hidden="1"/>
    </xf>
    <xf numFmtId="0" fontId="43" fillId="0" borderId="57" xfId="0" applyFont="1" applyBorder="1" applyAlignment="1" applyProtection="1">
      <alignment vertical="top" wrapText="1"/>
      <protection hidden="1"/>
    </xf>
    <xf numFmtId="0" fontId="43" fillId="0" borderId="11" xfId="0" applyFont="1" applyBorder="1" applyAlignment="1" applyProtection="1">
      <alignment horizontal="left" vertical="top" wrapText="1"/>
      <protection hidden="1"/>
    </xf>
    <xf numFmtId="0" fontId="43" fillId="0" borderId="40" xfId="0" applyFont="1" applyBorder="1" applyAlignment="1" applyProtection="1">
      <alignment horizontal="left" vertical="top" wrapText="1"/>
      <protection hidden="1"/>
    </xf>
    <xf numFmtId="0" fontId="48" fillId="0" borderId="1" xfId="0" applyFont="1" applyBorder="1" applyAlignment="1" applyProtection="1">
      <alignment horizontal="left" vertical="top" wrapText="1"/>
      <protection hidden="1"/>
    </xf>
    <xf numFmtId="0" fontId="43" fillId="0" borderId="6" xfId="0" applyFont="1" applyBorder="1" applyAlignment="1" applyProtection="1">
      <alignment vertical="top" wrapText="1"/>
      <protection hidden="1"/>
    </xf>
    <xf numFmtId="0" fontId="43" fillId="0" borderId="28" xfId="0" applyFont="1" applyBorder="1" applyAlignment="1" applyProtection="1">
      <alignment vertical="top" wrapText="1"/>
      <protection hidden="1"/>
    </xf>
    <xf numFmtId="0" fontId="43" fillId="0" borderId="11" xfId="0" applyFont="1" applyBorder="1" applyAlignment="1" applyProtection="1">
      <alignment vertical="top" wrapText="1"/>
      <protection hidden="1"/>
    </xf>
    <xf numFmtId="0" fontId="43" fillId="0" borderId="40" xfId="0" applyFont="1" applyBorder="1" applyAlignment="1" applyProtection="1">
      <alignment vertical="top" wrapText="1"/>
      <protection hidden="1"/>
    </xf>
    <xf numFmtId="0" fontId="43" fillId="0" borderId="110" xfId="0" applyFont="1" applyBorder="1" applyAlignment="1" applyProtection="1">
      <alignment horizontal="left" vertical="top" wrapText="1"/>
      <protection hidden="1"/>
    </xf>
    <xf numFmtId="0" fontId="4" fillId="4" borderId="2"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6" fillId="3" borderId="25" xfId="0" applyFont="1" applyFill="1" applyBorder="1" applyAlignment="1" applyProtection="1">
      <alignment horizontal="center" vertical="center"/>
      <protection hidden="1"/>
    </xf>
    <xf numFmtId="0" fontId="6" fillId="0" borderId="40" xfId="0" applyFont="1" applyBorder="1" applyAlignment="1" applyProtection="1">
      <alignment horizontal="center" vertical="center"/>
      <protection hidden="1"/>
    </xf>
    <xf numFmtId="0" fontId="6" fillId="0" borderId="41"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178" fontId="4" fillId="0" borderId="6" xfId="0" applyNumberFormat="1"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6" fillId="3" borderId="9" xfId="0" applyFont="1" applyFill="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178" fontId="4" fillId="0" borderId="1" xfId="0" applyNumberFormat="1" applyFont="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177" fontId="4" fillId="10" borderId="23" xfId="0" applyNumberFormat="1" applyFont="1" applyFill="1" applyBorder="1" applyAlignment="1" applyProtection="1">
      <alignment horizontal="center" vertical="center"/>
      <protection hidden="1"/>
    </xf>
    <xf numFmtId="0" fontId="6" fillId="3" borderId="22" xfId="0" applyFont="1" applyFill="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xf numFmtId="178" fontId="4" fillId="0" borderId="32" xfId="0" applyNumberFormat="1"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4" fillId="4" borderId="33" xfId="0" applyFont="1" applyFill="1" applyBorder="1" applyAlignment="1" applyProtection="1">
      <alignment horizontal="center" vertical="center" wrapText="1"/>
      <protection hidden="1"/>
    </xf>
    <xf numFmtId="0" fontId="4" fillId="4" borderId="29" xfId="0" applyFont="1" applyFill="1" applyBorder="1" applyAlignment="1" applyProtection="1">
      <alignment horizontal="center" vertical="center" wrapText="1"/>
      <protection hidden="1"/>
    </xf>
    <xf numFmtId="0" fontId="4" fillId="4" borderId="30" xfId="0" applyFont="1" applyFill="1" applyBorder="1" applyAlignment="1" applyProtection="1">
      <alignment horizontal="center" vertical="center"/>
      <protection hidden="1"/>
    </xf>
    <xf numFmtId="0" fontId="4" fillId="0" borderId="29" xfId="0" applyFont="1" applyBorder="1" applyAlignment="1" applyProtection="1">
      <alignment horizontal="center" vertical="center" wrapText="1"/>
      <protection hidden="1"/>
    </xf>
    <xf numFmtId="0" fontId="25" fillId="5" borderId="30" xfId="0" applyFont="1" applyFill="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4" borderId="7" xfId="0" applyFont="1" applyFill="1" applyBorder="1" applyAlignment="1" applyProtection="1">
      <alignment horizontal="center" vertical="center" wrapText="1"/>
      <protection hidden="1"/>
    </xf>
    <xf numFmtId="0" fontId="4" fillId="4" borderId="35" xfId="0" applyFont="1" applyFill="1" applyBorder="1" applyAlignment="1" applyProtection="1">
      <alignment horizontal="center" vertical="center" wrapText="1"/>
      <protection hidden="1"/>
    </xf>
    <xf numFmtId="0" fontId="20" fillId="11" borderId="36" xfId="0" applyFont="1" applyFill="1" applyBorder="1" applyAlignment="1" applyProtection="1">
      <alignment horizontal="center" vertical="center"/>
      <protection hidden="1"/>
    </xf>
    <xf numFmtId="0" fontId="7" fillId="0" borderId="34" xfId="0" applyFont="1" applyBorder="1" applyAlignment="1" applyProtection="1">
      <alignment horizontal="center" vertical="center"/>
      <protection hidden="1"/>
    </xf>
    <xf numFmtId="0" fontId="4" fillId="0" borderId="35" xfId="0" applyFont="1" applyBorder="1" applyAlignment="1" applyProtection="1">
      <alignment horizontal="center" vertical="center" wrapText="1"/>
      <protection hidden="1"/>
    </xf>
    <xf numFmtId="0" fontId="25" fillId="5" borderId="36" xfId="0" applyFont="1" applyFill="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26" fillId="12" borderId="37" xfId="0" applyFont="1" applyFill="1" applyBorder="1" applyAlignment="1" applyProtection="1">
      <alignment horizontal="center" vertical="center"/>
      <protection hidden="1"/>
    </xf>
    <xf numFmtId="0" fontId="25" fillId="0" borderId="18" xfId="0" applyFont="1" applyBorder="1" applyAlignment="1" applyProtection="1">
      <alignment horizontal="center" vertical="center"/>
      <protection hidden="1"/>
    </xf>
    <xf numFmtId="186" fontId="26" fillId="5" borderId="38" xfId="1" applyNumberFormat="1" applyFont="1" applyFill="1" applyBorder="1" applyAlignment="1" applyProtection="1">
      <alignment horizontal="center" vertical="center" shrinkToFit="1"/>
      <protection hidden="1"/>
    </xf>
    <xf numFmtId="187" fontId="4" fillId="0" borderId="1" xfId="0" applyNumberFormat="1" applyFont="1" applyBorder="1" applyAlignment="1" applyProtection="1">
      <alignment horizontal="center" vertical="center"/>
      <protection hidden="1"/>
    </xf>
    <xf numFmtId="0" fontId="4" fillId="4" borderId="39" xfId="0" applyFont="1" applyFill="1" applyBorder="1" applyAlignment="1" applyProtection="1">
      <alignment horizontal="center" vertical="center" wrapText="1"/>
      <protection hidden="1"/>
    </xf>
    <xf numFmtId="1" fontId="20" fillId="11" borderId="36" xfId="0" applyNumberFormat="1" applyFont="1" applyFill="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178" fontId="26" fillId="12" borderId="37" xfId="0" applyNumberFormat="1" applyFont="1" applyFill="1" applyBorder="1" applyAlignment="1" applyProtection="1">
      <alignment horizontal="center" vertical="center"/>
      <protection hidden="1"/>
    </xf>
    <xf numFmtId="180" fontId="26" fillId="5" borderId="38" xfId="0" applyNumberFormat="1" applyFont="1" applyFill="1" applyBorder="1" applyAlignment="1" applyProtection="1">
      <alignment horizontal="center" vertical="center" shrinkToFit="1"/>
      <protection hidden="1"/>
    </xf>
    <xf numFmtId="0" fontId="4" fillId="4" borderId="0" xfId="0" applyFont="1" applyFill="1" applyAlignment="1" applyProtection="1">
      <alignment horizontal="center" vertical="center"/>
      <protection hidden="1"/>
    </xf>
    <xf numFmtId="0" fontId="27" fillId="0" borderId="0" xfId="0" applyFont="1" applyAlignment="1" applyProtection="1">
      <alignment horizontal="center" vertical="center"/>
      <protection hidden="1"/>
    </xf>
    <xf numFmtId="177" fontId="4" fillId="0" borderId="11" xfId="0" applyNumberFormat="1" applyFont="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188" fontId="4" fillId="0" borderId="14" xfId="7" applyNumberFormat="1" applyFont="1" applyBorder="1" applyAlignment="1" applyProtection="1">
      <alignment horizontal="center" vertical="center"/>
      <protection hidden="1"/>
    </xf>
    <xf numFmtId="177" fontId="4" fillId="0" borderId="1" xfId="7" applyNumberFormat="1" applyFont="1" applyBorder="1" applyAlignment="1" applyProtection="1">
      <alignment horizontal="center" vertical="center"/>
      <protection hidden="1"/>
    </xf>
    <xf numFmtId="177" fontId="4" fillId="0" borderId="3" xfId="0" applyNumberFormat="1" applyFont="1" applyBorder="1" applyAlignment="1" applyProtection="1">
      <alignment horizontal="center" vertical="center"/>
      <protection hidden="1"/>
    </xf>
    <xf numFmtId="185" fontId="26" fillId="11" borderId="36" xfId="0" applyNumberFormat="1"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188" fontId="4" fillId="10" borderId="14" xfId="7" applyNumberFormat="1" applyFont="1" applyFill="1" applyBorder="1" applyAlignment="1" applyProtection="1">
      <alignment horizontal="center" vertical="center"/>
      <protection hidden="1"/>
    </xf>
    <xf numFmtId="177" fontId="4" fillId="10" borderId="1" xfId="7" applyNumberFormat="1" applyFont="1" applyFill="1" applyBorder="1" applyAlignment="1" applyProtection="1">
      <alignment horizontal="center" vertical="center"/>
      <protection hidden="1"/>
    </xf>
    <xf numFmtId="14" fontId="29" fillId="0" borderId="0" xfId="0" applyNumberFormat="1" applyFont="1" applyAlignment="1" applyProtection="1">
      <alignment horizontal="center" vertical="center"/>
      <protection hidden="1"/>
    </xf>
    <xf numFmtId="188" fontId="4" fillId="0" borderId="15" xfId="7" applyNumberFormat="1" applyFont="1" applyBorder="1" applyAlignment="1" applyProtection="1">
      <alignment horizontal="center" vertical="center"/>
      <protection hidden="1"/>
    </xf>
    <xf numFmtId="189" fontId="4" fillId="0" borderId="1" xfId="7" applyNumberFormat="1" applyFont="1" applyBorder="1" applyAlignment="1" applyProtection="1">
      <alignment horizontal="center" vertical="center"/>
      <protection hidden="1"/>
    </xf>
    <xf numFmtId="0" fontId="29" fillId="0" borderId="0" xfId="0" applyFont="1" applyAlignment="1" applyProtection="1">
      <alignment horizontal="center" vertical="center"/>
      <protection hidden="1"/>
    </xf>
    <xf numFmtId="0" fontId="26" fillId="11" borderId="36" xfId="0" applyFont="1" applyFill="1" applyBorder="1" applyAlignment="1" applyProtection="1">
      <alignment horizontal="center" vertical="center"/>
      <protection hidden="1"/>
    </xf>
    <xf numFmtId="1" fontId="26" fillId="11" borderId="36" xfId="0" applyNumberFormat="1" applyFont="1" applyFill="1" applyBorder="1" applyAlignment="1" applyProtection="1">
      <alignment horizontal="center" vertical="center"/>
      <protection hidden="1"/>
    </xf>
    <xf numFmtId="177" fontId="4" fillId="10" borderId="3" xfId="0" applyNumberFormat="1"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0" fillId="0" borderId="0" xfId="0" applyAlignment="1" applyProtection="1">
      <alignment vertical="center"/>
      <protection hidden="1"/>
    </xf>
    <xf numFmtId="0" fontId="0" fillId="0" borderId="65" xfId="0" applyBorder="1" applyAlignment="1" applyProtection="1">
      <alignment vertical="center"/>
      <protection hidden="1"/>
    </xf>
    <xf numFmtId="0" fontId="0" fillId="0" borderId="66" xfId="0" applyBorder="1" applyAlignment="1" applyProtection="1">
      <alignment vertical="center"/>
      <protection hidden="1"/>
    </xf>
    <xf numFmtId="0" fontId="0" fillId="0" borderId="67" xfId="0" applyBorder="1" applyAlignment="1" applyProtection="1">
      <alignment vertical="center"/>
      <protection hidden="1"/>
    </xf>
    <xf numFmtId="0" fontId="0" fillId="0" borderId="68" xfId="0" applyBorder="1" applyAlignment="1" applyProtection="1">
      <alignment vertical="center"/>
      <protection hidden="1"/>
    </xf>
    <xf numFmtId="0" fontId="0" fillId="0" borderId="69" xfId="0" applyBorder="1" applyAlignment="1" applyProtection="1">
      <alignment vertical="center"/>
      <protection hidden="1"/>
    </xf>
    <xf numFmtId="0" fontId="0" fillId="0" borderId="60" xfId="0" applyBorder="1" applyAlignment="1" applyProtection="1">
      <alignment vertical="center"/>
      <protection hidden="1"/>
    </xf>
    <xf numFmtId="0" fontId="0" fillId="0" borderId="61" xfId="0" applyBorder="1" applyAlignment="1" applyProtection="1">
      <alignment vertical="center"/>
      <protection hidden="1"/>
    </xf>
    <xf numFmtId="0" fontId="0" fillId="0" borderId="62" xfId="0" applyBorder="1" applyAlignment="1" applyProtection="1">
      <alignment vertical="center"/>
      <protection hidden="1"/>
    </xf>
    <xf numFmtId="0" fontId="0" fillId="0" borderId="63" xfId="0" applyBorder="1" applyAlignment="1" applyProtection="1">
      <alignment vertical="center"/>
      <protection hidden="1"/>
    </xf>
    <xf numFmtId="0" fontId="0" fillId="0" borderId="64" xfId="0" applyBorder="1" applyAlignment="1" applyProtection="1">
      <alignment vertical="center"/>
      <protection hidden="1"/>
    </xf>
    <xf numFmtId="0" fontId="0" fillId="0" borderId="0" xfId="0" applyAlignment="1" applyProtection="1">
      <alignment horizontal="right" vertical="center"/>
      <protection hidden="1"/>
    </xf>
    <xf numFmtId="0" fontId="0" fillId="0" borderId="0" xfId="0" applyAlignment="1" applyProtection="1">
      <alignment vertical="center" wrapText="1"/>
      <protection hidden="1"/>
    </xf>
    <xf numFmtId="0" fontId="0" fillId="0" borderId="0" xfId="0" applyAlignment="1" applyProtection="1">
      <alignment vertical="center" shrinkToFit="1"/>
      <protection hidden="1"/>
    </xf>
    <xf numFmtId="0" fontId="0" fillId="0" borderId="34" xfId="0" applyBorder="1" applyAlignment="1" applyProtection="1">
      <alignment vertical="center"/>
      <protection hidden="1"/>
    </xf>
    <xf numFmtId="0" fontId="0" fillId="0" borderId="58" xfId="0" applyBorder="1" applyAlignment="1" applyProtection="1">
      <alignment vertical="center"/>
      <protection hidden="1"/>
    </xf>
    <xf numFmtId="0" fontId="0" fillId="0" borderId="35" xfId="0" applyBorder="1" applyAlignment="1" applyProtection="1">
      <alignment vertical="center"/>
      <protection hidden="1"/>
    </xf>
    <xf numFmtId="0" fontId="0" fillId="0" borderId="53" xfId="0" applyBorder="1" applyAlignment="1" applyProtection="1">
      <alignment vertical="center"/>
      <protection hidden="1"/>
    </xf>
    <xf numFmtId="0" fontId="0" fillId="0" borderId="36" xfId="0" applyBorder="1" applyAlignment="1" applyProtection="1">
      <alignment vertical="center"/>
      <protection hidden="1"/>
    </xf>
    <xf numFmtId="0" fontId="0" fillId="0" borderId="70" xfId="0" applyBorder="1" applyAlignment="1" applyProtection="1">
      <alignment vertical="center"/>
      <protection hidden="1"/>
    </xf>
    <xf numFmtId="0" fontId="0" fillId="0" borderId="71" xfId="0" applyBorder="1" applyAlignment="1" applyProtection="1">
      <alignment vertical="center"/>
      <protection hidden="1"/>
    </xf>
    <xf numFmtId="0" fontId="0" fillId="0" borderId="72" xfId="0" applyBorder="1" applyAlignment="1" applyProtection="1">
      <alignment vertical="center"/>
      <protection hidden="1"/>
    </xf>
    <xf numFmtId="0" fontId="0" fillId="0" borderId="79" xfId="0" applyBorder="1" applyAlignment="1" applyProtection="1">
      <alignment vertical="center"/>
      <protection hidden="1"/>
    </xf>
    <xf numFmtId="0" fontId="0" fillId="0" borderId="80" xfId="0" applyBorder="1" applyAlignment="1" applyProtection="1">
      <alignment vertical="center"/>
      <protection hidden="1"/>
    </xf>
    <xf numFmtId="0" fontId="0" fillId="0" borderId="0" xfId="0" applyAlignment="1" applyProtection="1">
      <alignment vertical="top" wrapText="1"/>
      <protection hidden="1"/>
    </xf>
    <xf numFmtId="182" fontId="13" fillId="4" borderId="1" xfId="0" applyNumberFormat="1" applyFont="1" applyFill="1" applyBorder="1" applyAlignment="1" applyProtection="1">
      <alignment horizontal="left"/>
      <protection hidden="1"/>
    </xf>
    <xf numFmtId="0" fontId="13" fillId="4" borderId="1" xfId="0" applyFont="1" applyFill="1" applyBorder="1" applyAlignment="1" applyProtection="1">
      <alignment horizontal="left"/>
      <protection hidden="1"/>
    </xf>
    <xf numFmtId="0" fontId="13" fillId="4" borderId="1" xfId="0" applyFont="1" applyFill="1" applyBorder="1" applyProtection="1">
      <protection hidden="1"/>
    </xf>
    <xf numFmtId="0" fontId="13" fillId="0" borderId="0" xfId="0" applyFont="1" applyProtection="1">
      <protection hidden="1"/>
    </xf>
    <xf numFmtId="182" fontId="13" fillId="0" borderId="1" xfId="0" applyNumberFormat="1" applyFont="1" applyBorder="1" applyAlignment="1" applyProtection="1">
      <alignment horizontal="left"/>
      <protection hidden="1"/>
    </xf>
    <xf numFmtId="0" fontId="13" fillId="0" borderId="1" xfId="0" applyFont="1" applyBorder="1" applyAlignment="1" applyProtection="1">
      <alignment horizontal="left"/>
      <protection hidden="1"/>
    </xf>
    <xf numFmtId="0" fontId="13" fillId="0" borderId="1" xfId="0" applyFont="1" applyBorder="1" applyProtection="1">
      <protection hidden="1"/>
    </xf>
    <xf numFmtId="0" fontId="13" fillId="0" borderId="1" xfId="0" quotePrefix="1" applyFont="1" applyBorder="1" applyAlignment="1" applyProtection="1">
      <alignment horizontal="left"/>
      <protection hidden="1"/>
    </xf>
    <xf numFmtId="182" fontId="13" fillId="0" borderId="0" xfId="0" applyNumberFormat="1" applyFont="1" applyAlignment="1" applyProtection="1">
      <alignment horizontal="left"/>
      <protection hidden="1"/>
    </xf>
    <xf numFmtId="0" fontId="13" fillId="0" borderId="0" xfId="0" applyFont="1" applyAlignment="1" applyProtection="1">
      <alignment horizontal="left"/>
      <protection hidden="1"/>
    </xf>
    <xf numFmtId="0" fontId="26" fillId="0" borderId="51" xfId="0" applyFont="1" applyBorder="1" applyAlignment="1" applyProtection="1">
      <alignment horizontal="center" vertical="center"/>
      <protection hidden="1"/>
    </xf>
    <xf numFmtId="0" fontId="13" fillId="0" borderId="1" xfId="0" applyFont="1" applyBorder="1" applyAlignment="1" applyProtection="1">
      <alignment wrapText="1"/>
      <protection hidden="1"/>
    </xf>
    <xf numFmtId="0" fontId="23" fillId="8" borderId="0" xfId="0" applyFont="1" applyFill="1" applyAlignment="1" applyProtection="1">
      <alignment horizontal="center" vertical="center"/>
      <protection hidden="1"/>
    </xf>
    <xf numFmtId="0" fontId="5" fillId="7" borderId="19" xfId="0" applyFont="1" applyFill="1" applyBorder="1" applyAlignment="1" applyProtection="1">
      <alignment horizontal="center" vertical="center"/>
      <protection hidden="1"/>
    </xf>
    <xf numFmtId="0" fontId="5" fillId="7" borderId="1" xfId="0" applyFont="1" applyFill="1" applyBorder="1" applyAlignment="1" applyProtection="1">
      <alignment horizontal="center" vertical="center"/>
      <protection hidden="1"/>
    </xf>
    <xf numFmtId="2" fontId="25" fillId="7" borderId="1" xfId="0" applyNumberFormat="1" applyFont="1" applyFill="1" applyBorder="1" applyAlignment="1" applyProtection="1">
      <alignment horizontal="center" vertical="center"/>
      <protection hidden="1"/>
    </xf>
    <xf numFmtId="191" fontId="25" fillId="7" borderId="1" xfId="0" applyNumberFormat="1" applyFont="1" applyFill="1" applyBorder="1" applyAlignment="1" applyProtection="1">
      <alignment horizontal="center" vertical="center"/>
      <protection hidden="1"/>
    </xf>
    <xf numFmtId="191" fontId="25" fillId="7" borderId="20" xfId="0" applyNumberFormat="1"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32" xfId="0" applyFont="1" applyFill="1" applyBorder="1" applyAlignment="1" applyProtection="1">
      <alignment horizontal="center" vertical="center"/>
      <protection hidden="1"/>
    </xf>
    <xf numFmtId="2" fontId="25" fillId="7" borderId="32" xfId="0" applyNumberFormat="1" applyFont="1" applyFill="1" applyBorder="1" applyAlignment="1" applyProtection="1">
      <alignment horizontal="center" vertical="center"/>
      <protection hidden="1"/>
    </xf>
    <xf numFmtId="191" fontId="25" fillId="7" borderId="32" xfId="0" applyNumberFormat="1" applyFont="1" applyFill="1" applyBorder="1" applyAlignment="1" applyProtection="1">
      <alignment horizontal="center" vertical="center"/>
      <protection hidden="1"/>
    </xf>
    <xf numFmtId="191" fontId="25" fillId="7" borderId="21" xfId="0" applyNumberFormat="1" applyFont="1" applyFill="1" applyBorder="1" applyAlignment="1" applyProtection="1">
      <alignment horizontal="center" vertical="center"/>
      <protection hidden="1"/>
    </xf>
    <xf numFmtId="0" fontId="25" fillId="4" borderId="29" xfId="0" applyFont="1" applyFill="1" applyBorder="1" applyAlignment="1" applyProtection="1">
      <alignment horizontal="center" vertical="center" wrapText="1"/>
      <protection hidden="1"/>
    </xf>
    <xf numFmtId="0" fontId="25" fillId="4" borderId="47" xfId="0" applyFont="1" applyFill="1" applyBorder="1" applyAlignment="1" applyProtection="1">
      <alignment horizontal="center" vertical="center" wrapText="1"/>
      <protection hidden="1"/>
    </xf>
    <xf numFmtId="0" fontId="25" fillId="4" borderId="30" xfId="0" applyFont="1" applyFill="1" applyBorder="1" applyAlignment="1" applyProtection="1">
      <alignment horizontal="center" vertical="center" wrapText="1"/>
      <protection hidden="1"/>
    </xf>
    <xf numFmtId="0" fontId="25" fillId="4" borderId="34"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58" xfId="0" applyFont="1" applyFill="1" applyBorder="1" applyAlignment="1" applyProtection="1">
      <alignment horizontal="center" vertical="center" wrapText="1"/>
      <protection hidden="1"/>
    </xf>
    <xf numFmtId="0" fontId="25" fillId="4" borderId="35" xfId="0" applyFont="1" applyFill="1" applyBorder="1" applyAlignment="1" applyProtection="1">
      <alignment horizontal="center" vertical="center" wrapText="1"/>
      <protection hidden="1"/>
    </xf>
    <xf numFmtId="0" fontId="25" fillId="4" borderId="53" xfId="0" applyFont="1" applyFill="1" applyBorder="1" applyAlignment="1" applyProtection="1">
      <alignment horizontal="center" vertical="center" wrapText="1"/>
      <protection hidden="1"/>
    </xf>
    <xf numFmtId="0" fontId="25" fillId="4" borderId="36" xfId="0" applyFont="1" applyFill="1" applyBorder="1" applyAlignment="1" applyProtection="1">
      <alignment horizontal="center" vertical="center" wrapText="1"/>
      <protection hidden="1"/>
    </xf>
    <xf numFmtId="2" fontId="25" fillId="7" borderId="102" xfId="0" applyNumberFormat="1" applyFont="1" applyFill="1" applyBorder="1" applyAlignment="1" applyProtection="1">
      <alignment horizontal="center" vertical="center"/>
      <protection hidden="1"/>
    </xf>
    <xf numFmtId="191" fontId="25" fillId="7" borderId="102" xfId="0" applyNumberFormat="1" applyFont="1" applyFill="1" applyBorder="1" applyAlignment="1" applyProtection="1">
      <alignment horizontal="center" vertical="center"/>
      <protection hidden="1"/>
    </xf>
    <xf numFmtId="191" fontId="25" fillId="7" borderId="27" xfId="0" applyNumberFormat="1" applyFont="1" applyFill="1" applyBorder="1" applyAlignment="1" applyProtection="1">
      <alignment horizontal="center" vertical="center"/>
      <protection hidden="1"/>
    </xf>
    <xf numFmtId="0" fontId="5" fillId="7" borderId="141" xfId="0" applyFont="1" applyFill="1" applyBorder="1" applyAlignment="1" applyProtection="1">
      <alignment horizontal="center" vertical="center"/>
      <protection hidden="1"/>
    </xf>
    <xf numFmtId="0" fontId="5" fillId="7" borderId="102" xfId="0" applyFont="1" applyFill="1" applyBorder="1" applyAlignment="1" applyProtection="1">
      <alignment horizontal="center" vertical="center"/>
      <protection hidden="1"/>
    </xf>
    <xf numFmtId="0" fontId="4" fillId="0" borderId="37" xfId="0" applyFont="1" applyBorder="1" applyAlignment="1" applyProtection="1">
      <alignment horizontal="center" vertical="center"/>
      <protection hidden="1"/>
    </xf>
    <xf numFmtId="0" fontId="4" fillId="5" borderId="37" xfId="0" applyFont="1" applyFill="1" applyBorder="1" applyAlignment="1" applyProtection="1">
      <alignment horizontal="center" vertical="center"/>
      <protection hidden="1"/>
    </xf>
    <xf numFmtId="0" fontId="4" fillId="0" borderId="37" xfId="0" applyFont="1" applyBorder="1" applyAlignment="1" applyProtection="1">
      <alignment horizontal="left" vertical="center"/>
      <protection hidden="1"/>
    </xf>
    <xf numFmtId="193" fontId="5" fillId="5" borderId="2" xfId="1" applyNumberFormat="1" applyFont="1" applyFill="1" applyBorder="1" applyAlignment="1" applyProtection="1">
      <alignment horizontal="center" vertical="center"/>
      <protection locked="0" hidden="1"/>
    </xf>
    <xf numFmtId="193" fontId="5" fillId="5" borderId="8" xfId="1" applyNumberFormat="1" applyFont="1" applyFill="1" applyBorder="1" applyAlignment="1" applyProtection="1">
      <alignment horizontal="center" vertical="center"/>
      <protection locked="0" hidden="1"/>
    </xf>
    <xf numFmtId="0" fontId="5" fillId="6" borderId="2" xfId="0" applyFont="1" applyFill="1" applyBorder="1" applyAlignment="1" applyProtection="1">
      <alignment horizontal="center" vertical="center"/>
      <protection locked="0" hidden="1"/>
    </xf>
    <xf numFmtId="0" fontId="5" fillId="6" borderId="12" xfId="0" applyFont="1" applyFill="1" applyBorder="1" applyAlignment="1" applyProtection="1">
      <alignment horizontal="center" vertical="center"/>
      <protection locked="0" hidden="1"/>
    </xf>
    <xf numFmtId="0" fontId="5" fillId="6" borderId="8" xfId="0" applyFont="1" applyFill="1" applyBorder="1" applyAlignment="1" applyProtection="1">
      <alignment horizontal="center" vertical="center"/>
      <protection locked="0" hidden="1"/>
    </xf>
    <xf numFmtId="0" fontId="5" fillId="7" borderId="24" xfId="0" applyFont="1" applyFill="1" applyBorder="1" applyAlignment="1" applyProtection="1">
      <alignment horizontal="center" vertical="center"/>
      <protection hidden="1"/>
    </xf>
    <xf numFmtId="0" fontId="5" fillId="7" borderId="6" xfId="0" applyFont="1" applyFill="1" applyBorder="1" applyAlignment="1" applyProtection="1">
      <alignment horizontal="center" vertical="center"/>
      <protection hidden="1"/>
    </xf>
    <xf numFmtId="2" fontId="5" fillId="7" borderId="19" xfId="0" applyNumberFormat="1" applyFont="1" applyFill="1" applyBorder="1" applyAlignment="1" applyProtection="1">
      <alignment horizontal="center" vertical="center"/>
      <protection hidden="1"/>
    </xf>
    <xf numFmtId="2" fontId="5" fillId="7" borderId="1" xfId="0" applyNumberFormat="1" applyFont="1" applyFill="1" applyBorder="1" applyAlignment="1" applyProtection="1">
      <alignment horizontal="center" vertical="center"/>
      <protection hidden="1"/>
    </xf>
    <xf numFmtId="2" fontId="5" fillId="7" borderId="3" xfId="0" applyNumberFormat="1" applyFont="1" applyFill="1" applyBorder="1" applyAlignment="1" applyProtection="1">
      <alignment horizontal="center" vertical="center"/>
      <protection hidden="1"/>
    </xf>
    <xf numFmtId="0" fontId="25" fillId="4" borderId="24" xfId="0" applyFont="1" applyFill="1" applyBorder="1" applyAlignment="1" applyProtection="1">
      <alignment horizontal="center" vertical="center"/>
      <protection hidden="1"/>
    </xf>
    <xf numFmtId="0" fontId="25" fillId="4" borderId="6" xfId="0" applyFont="1" applyFill="1" applyBorder="1" applyAlignment="1" applyProtection="1">
      <alignment horizontal="center" vertical="center"/>
      <protection hidden="1"/>
    </xf>
    <xf numFmtId="0" fontId="25" fillId="4" borderId="41" xfId="0" applyFont="1" applyFill="1" applyBorder="1" applyAlignment="1" applyProtection="1">
      <alignment horizontal="center" vertical="center"/>
      <protection hidden="1"/>
    </xf>
    <xf numFmtId="0" fontId="5" fillId="7" borderId="11" xfId="0" applyFont="1" applyFill="1" applyBorder="1" applyAlignment="1" applyProtection="1">
      <alignment horizontal="center" vertical="center"/>
      <protection hidden="1"/>
    </xf>
    <xf numFmtId="0" fontId="25" fillId="4" borderId="19" xfId="0" applyFont="1" applyFill="1" applyBorder="1" applyAlignment="1" applyProtection="1">
      <alignment horizontal="center" vertical="center" wrapText="1"/>
      <protection hidden="1"/>
    </xf>
    <xf numFmtId="0" fontId="25" fillId="4" borderId="1" xfId="0" applyFont="1" applyFill="1" applyBorder="1" applyAlignment="1" applyProtection="1">
      <alignment horizontal="center" vertical="center" wrapText="1"/>
      <protection hidden="1"/>
    </xf>
    <xf numFmtId="0" fontId="25" fillId="4" borderId="20" xfId="0" applyFont="1" applyFill="1" applyBorder="1" applyAlignment="1" applyProtection="1">
      <alignment horizontal="center" vertical="center" wrapText="1"/>
      <protection hidden="1"/>
    </xf>
    <xf numFmtId="0" fontId="5" fillId="0" borderId="1" xfId="0" applyFont="1" applyBorder="1" applyAlignment="1" applyProtection="1">
      <alignment horizontal="left" vertical="center" wrapText="1"/>
      <protection hidden="1"/>
    </xf>
    <xf numFmtId="0" fontId="6" fillId="0" borderId="4"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1" fillId="13" borderId="18" xfId="0" applyFont="1" applyFill="1" applyBorder="1" applyAlignment="1" applyProtection="1">
      <alignment horizontal="center" vertical="center"/>
      <protection hidden="1"/>
    </xf>
    <xf numFmtId="0" fontId="31" fillId="13" borderId="26" xfId="0" applyFont="1" applyFill="1" applyBorder="1" applyAlignment="1" applyProtection="1">
      <alignment horizontal="center" vertical="center"/>
      <protection hidden="1"/>
    </xf>
    <xf numFmtId="0" fontId="31" fillId="13" borderId="38" xfId="0" applyFont="1" applyFill="1" applyBorder="1" applyAlignment="1" applyProtection="1">
      <alignment horizontal="center" vertical="center"/>
      <protection hidden="1"/>
    </xf>
    <xf numFmtId="0" fontId="5" fillId="0" borderId="3" xfId="0" applyFont="1" applyBorder="1" applyAlignment="1" applyProtection="1">
      <alignment horizontal="left" vertical="center" wrapText="1"/>
      <protection hidden="1"/>
    </xf>
    <xf numFmtId="0" fontId="5" fillId="0" borderId="14"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6" fillId="0" borderId="4" xfId="0" applyFont="1" applyBorder="1" applyAlignment="1" applyProtection="1">
      <alignment horizontal="left" vertical="center" indent="2"/>
      <protection hidden="1"/>
    </xf>
    <xf numFmtId="0" fontId="6" fillId="0" borderId="0" xfId="0" applyFont="1" applyAlignment="1" applyProtection="1">
      <alignment horizontal="left" vertical="center" indent="2"/>
      <protection hidden="1"/>
    </xf>
    <xf numFmtId="0" fontId="5" fillId="0" borderId="10" xfId="0" applyFont="1" applyBorder="1" applyAlignment="1" applyProtection="1">
      <alignment horizontal="left" vertical="center" wrapText="1"/>
      <protection hidden="1"/>
    </xf>
    <xf numFmtId="0" fontId="5" fillId="0" borderId="4" xfId="0" applyFont="1" applyBorder="1" applyAlignment="1" applyProtection="1">
      <alignment horizontal="left" vertical="center"/>
      <protection hidden="1"/>
    </xf>
    <xf numFmtId="0" fontId="5" fillId="0" borderId="13" xfId="0" applyFont="1" applyBorder="1" applyAlignment="1" applyProtection="1">
      <alignment horizontal="left" vertical="center"/>
      <protection hidden="1"/>
    </xf>
    <xf numFmtId="0" fontId="5" fillId="0" borderId="4" xfId="0" applyFont="1" applyBorder="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38" fillId="0" borderId="3" xfId="0" applyFont="1" applyBorder="1" applyAlignment="1" applyProtection="1">
      <alignment horizontal="left" vertical="center" wrapText="1"/>
      <protection hidden="1"/>
    </xf>
    <xf numFmtId="0" fontId="38" fillId="0" borderId="14" xfId="0" applyFont="1" applyBorder="1" applyAlignment="1" applyProtection="1">
      <alignment horizontal="left" vertical="center"/>
      <protection hidden="1"/>
    </xf>
    <xf numFmtId="0" fontId="38" fillId="0" borderId="15" xfId="0" applyFont="1" applyBorder="1" applyAlignment="1" applyProtection="1">
      <alignment horizontal="left" vertical="center"/>
      <protection hidden="1"/>
    </xf>
    <xf numFmtId="195" fontId="5" fillId="5" borderId="2" xfId="1" applyNumberFormat="1" applyFont="1" applyFill="1" applyBorder="1" applyAlignment="1" applyProtection="1">
      <alignment horizontal="center" vertical="center"/>
      <protection locked="0" hidden="1"/>
    </xf>
    <xf numFmtId="195" fontId="5" fillId="5" borderId="8" xfId="1" applyNumberFormat="1" applyFont="1" applyFill="1" applyBorder="1" applyAlignment="1" applyProtection="1">
      <alignment horizontal="center" vertical="center"/>
      <protection locked="0" hidden="1"/>
    </xf>
    <xf numFmtId="193" fontId="5" fillId="7" borderId="19" xfId="1" applyNumberFormat="1" applyFont="1" applyFill="1" applyBorder="1" applyAlignment="1" applyProtection="1">
      <alignment horizontal="center" vertical="center"/>
      <protection hidden="1"/>
    </xf>
    <xf numFmtId="193" fontId="5" fillId="7" borderId="3" xfId="1" applyNumberFormat="1" applyFont="1" applyFill="1" applyBorder="1" applyAlignment="1" applyProtection="1">
      <alignment horizontal="center" vertical="center"/>
      <protection hidden="1"/>
    </xf>
    <xf numFmtId="0" fontId="5" fillId="7" borderId="41" xfId="0" applyFont="1" applyFill="1" applyBorder="1" applyAlignment="1" applyProtection="1">
      <alignment horizontal="center" vertical="center"/>
      <protection hidden="1"/>
    </xf>
    <xf numFmtId="2" fontId="5" fillId="7" borderId="20" xfId="0" applyNumberFormat="1" applyFont="1" applyFill="1" applyBorder="1" applyAlignment="1" applyProtection="1">
      <alignment horizontal="center" vertical="center"/>
      <protection hidden="1"/>
    </xf>
    <xf numFmtId="0" fontId="25" fillId="4" borderId="2" xfId="0" applyFont="1" applyFill="1" applyBorder="1" applyAlignment="1" applyProtection="1">
      <alignment horizontal="center" vertical="center"/>
      <protection hidden="1"/>
    </xf>
    <xf numFmtId="0" fontId="25" fillId="4" borderId="12" xfId="0" applyFont="1" applyFill="1" applyBorder="1" applyAlignment="1" applyProtection="1">
      <alignment horizontal="center" vertical="center"/>
      <protection hidden="1"/>
    </xf>
    <xf numFmtId="0" fontId="25" fillId="4" borderId="50" xfId="0" applyFont="1" applyFill="1" applyBorder="1" applyAlignment="1" applyProtection="1">
      <alignment horizontal="center" vertical="center"/>
      <protection hidden="1"/>
    </xf>
    <xf numFmtId="0" fontId="25" fillId="4" borderId="8" xfId="0" applyFont="1" applyFill="1" applyBorder="1" applyAlignment="1" applyProtection="1">
      <alignment horizontal="center" vertical="center"/>
      <protection hidden="1"/>
    </xf>
    <xf numFmtId="0" fontId="25" fillId="4" borderId="18" xfId="0" applyFont="1" applyFill="1" applyBorder="1" applyAlignment="1" applyProtection="1">
      <alignment horizontal="center" vertical="center"/>
      <protection hidden="1"/>
    </xf>
    <xf numFmtId="0" fontId="25" fillId="4" borderId="26" xfId="0" applyFont="1" applyFill="1" applyBorder="1" applyAlignment="1" applyProtection="1">
      <alignment horizontal="center" vertical="center"/>
      <protection hidden="1"/>
    </xf>
    <xf numFmtId="0" fontId="25" fillId="4" borderId="38" xfId="0" applyFont="1" applyFill="1" applyBorder="1" applyAlignment="1" applyProtection="1">
      <alignment horizontal="center" vertical="center"/>
      <protection hidden="1"/>
    </xf>
    <xf numFmtId="0" fontId="25" fillId="4" borderId="19" xfId="0" applyFont="1" applyFill="1" applyBorder="1" applyAlignment="1" applyProtection="1">
      <alignment horizontal="center" vertical="center"/>
      <protection hidden="1"/>
    </xf>
    <xf numFmtId="0" fontId="25" fillId="4" borderId="1" xfId="0" applyFont="1" applyFill="1" applyBorder="1" applyAlignment="1" applyProtection="1">
      <alignment horizontal="center" vertical="center"/>
      <protection hidden="1"/>
    </xf>
    <xf numFmtId="0" fontId="25" fillId="4" borderId="20" xfId="0" applyFont="1" applyFill="1" applyBorder="1" applyAlignment="1" applyProtection="1">
      <alignment horizontal="center" vertical="center"/>
      <protection hidden="1"/>
    </xf>
    <xf numFmtId="0" fontId="31" fillId="8" borderId="0" xfId="0" applyFont="1" applyFill="1" applyAlignment="1" applyProtection="1">
      <alignment horizontal="center" vertical="center"/>
      <protection hidden="1"/>
    </xf>
    <xf numFmtId="0" fontId="33" fillId="8" borderId="0" xfId="0" applyFont="1" applyFill="1" applyAlignment="1" applyProtection="1">
      <alignment horizontal="center" vertical="center"/>
      <protection hidden="1"/>
    </xf>
    <xf numFmtId="0" fontId="25" fillId="2" borderId="5" xfId="0" applyFont="1" applyFill="1" applyBorder="1" applyAlignment="1" applyProtection="1">
      <alignment horizontal="center" vertical="center"/>
      <protection hidden="1"/>
    </xf>
    <xf numFmtId="0" fontId="25" fillId="2" borderId="6" xfId="0" applyFont="1" applyFill="1" applyBorder="1" applyAlignment="1" applyProtection="1">
      <alignment horizontal="center" vertical="center"/>
      <protection hidden="1"/>
    </xf>
    <xf numFmtId="0" fontId="13" fillId="0" borderId="4" xfId="0" applyFont="1" applyBorder="1" applyAlignment="1" applyProtection="1">
      <alignment horizontal="left" vertical="center" wrapText="1" indent="2"/>
      <protection hidden="1"/>
    </xf>
    <xf numFmtId="0" fontId="13" fillId="0" borderId="28" xfId="0" applyFont="1" applyBorder="1" applyAlignment="1" applyProtection="1">
      <alignment horizontal="left" vertical="center" wrapText="1" indent="2"/>
      <protection hidden="1"/>
    </xf>
    <xf numFmtId="0" fontId="13" fillId="0" borderId="0" xfId="0" applyFont="1" applyAlignment="1" applyProtection="1">
      <alignment horizontal="left" vertical="center" wrapText="1" indent="2"/>
      <protection hidden="1"/>
    </xf>
    <xf numFmtId="0" fontId="13" fillId="0" borderId="4" xfId="0" applyFont="1" applyBorder="1" applyAlignment="1" applyProtection="1">
      <alignment horizontal="left" vertical="center" indent="2"/>
      <protection hidden="1"/>
    </xf>
    <xf numFmtId="194" fontId="5" fillId="0" borderId="18" xfId="0" applyNumberFormat="1" applyFont="1" applyBorder="1" applyAlignment="1" applyProtection="1">
      <alignment horizontal="center" vertical="center"/>
      <protection locked="0" hidden="1"/>
    </xf>
    <xf numFmtId="194" fontId="5" fillId="0" borderId="38" xfId="0" applyNumberFormat="1" applyFont="1" applyBorder="1" applyAlignment="1" applyProtection="1">
      <alignment horizontal="center" vertical="center"/>
      <protection locked="0" hidden="1"/>
    </xf>
    <xf numFmtId="197" fontId="5" fillId="7" borderId="1" xfId="1" applyNumberFormat="1" applyFont="1" applyFill="1" applyBorder="1" applyAlignment="1" applyProtection="1">
      <alignment horizontal="center" vertical="center"/>
      <protection hidden="1"/>
    </xf>
    <xf numFmtId="197" fontId="5" fillId="7" borderId="3" xfId="1" applyNumberFormat="1" applyFont="1" applyFill="1" applyBorder="1" applyAlignment="1" applyProtection="1">
      <alignment horizontal="center" vertical="center"/>
      <protection hidden="1"/>
    </xf>
    <xf numFmtId="38" fontId="5" fillId="7" borderId="19" xfId="1" applyFont="1" applyFill="1" applyBorder="1" applyAlignment="1" applyProtection="1">
      <alignment horizontal="center" vertical="center"/>
      <protection hidden="1"/>
    </xf>
    <xf numFmtId="38" fontId="5" fillId="7" borderId="1" xfId="1" applyFont="1" applyFill="1" applyBorder="1" applyAlignment="1" applyProtection="1">
      <alignment horizontal="center" vertical="center"/>
      <protection hidden="1"/>
    </xf>
    <xf numFmtId="38" fontId="5" fillId="7" borderId="20" xfId="1" applyFont="1" applyFill="1" applyBorder="1" applyAlignment="1" applyProtection="1">
      <alignment horizontal="center" vertical="center"/>
      <protection hidden="1"/>
    </xf>
    <xf numFmtId="194" fontId="5" fillId="7" borderId="44" xfId="0" applyNumberFormat="1" applyFont="1" applyFill="1" applyBorder="1" applyAlignment="1" applyProtection="1">
      <alignment horizontal="center" vertical="center"/>
      <protection hidden="1"/>
    </xf>
    <xf numFmtId="194" fontId="5" fillId="7" borderId="14" xfId="0" applyNumberFormat="1" applyFont="1" applyFill="1" applyBorder="1" applyAlignment="1" applyProtection="1">
      <alignment horizontal="center" vertical="center"/>
      <protection hidden="1"/>
    </xf>
    <xf numFmtId="0" fontId="25" fillId="4" borderId="17" xfId="0" applyFont="1" applyFill="1" applyBorder="1" applyAlignment="1" applyProtection="1">
      <alignment horizontal="center" vertical="center" wrapText="1"/>
      <protection hidden="1"/>
    </xf>
    <xf numFmtId="0" fontId="25" fillId="4" borderId="32" xfId="0" applyFont="1" applyFill="1" applyBorder="1" applyAlignment="1" applyProtection="1">
      <alignment horizontal="center" vertical="center" wrapText="1"/>
      <protection hidden="1"/>
    </xf>
    <xf numFmtId="0" fontId="25" fillId="4" borderId="21" xfId="0" applyFont="1" applyFill="1" applyBorder="1" applyAlignment="1" applyProtection="1">
      <alignment horizontal="center" vertical="center" wrapText="1"/>
      <protection hidden="1"/>
    </xf>
    <xf numFmtId="181" fontId="5" fillId="7" borderId="17" xfId="0" applyNumberFormat="1" applyFont="1" applyFill="1" applyBorder="1" applyAlignment="1" applyProtection="1">
      <alignment horizontal="center" vertical="center"/>
      <protection hidden="1"/>
    </xf>
    <xf numFmtId="181" fontId="5" fillId="7" borderId="32" xfId="0" applyNumberFormat="1" applyFont="1" applyFill="1" applyBorder="1" applyAlignment="1" applyProtection="1">
      <alignment horizontal="center" vertical="center"/>
      <protection hidden="1"/>
    </xf>
    <xf numFmtId="181" fontId="5" fillId="7" borderId="23" xfId="0" applyNumberFormat="1" applyFont="1" applyFill="1" applyBorder="1" applyAlignment="1" applyProtection="1">
      <alignment horizontal="center" vertical="center"/>
      <protection hidden="1"/>
    </xf>
    <xf numFmtId="38" fontId="5" fillId="7" borderId="17" xfId="1" applyFont="1" applyFill="1" applyBorder="1" applyAlignment="1" applyProtection="1">
      <alignment horizontal="center" vertical="center"/>
      <protection hidden="1"/>
    </xf>
    <xf numFmtId="38" fontId="5" fillId="7" borderId="32" xfId="1" applyFont="1" applyFill="1" applyBorder="1" applyAlignment="1" applyProtection="1">
      <alignment horizontal="center" vertical="center"/>
      <protection hidden="1"/>
    </xf>
    <xf numFmtId="38" fontId="5" fillId="7" borderId="21" xfId="1" applyFont="1" applyFill="1" applyBorder="1" applyAlignment="1" applyProtection="1">
      <alignment horizontal="center" vertical="center"/>
      <protection hidden="1"/>
    </xf>
    <xf numFmtId="181" fontId="5" fillId="7" borderId="19" xfId="0" applyNumberFormat="1" applyFont="1" applyFill="1" applyBorder="1" applyAlignment="1" applyProtection="1">
      <alignment horizontal="center" vertical="center"/>
      <protection hidden="1"/>
    </xf>
    <xf numFmtId="181" fontId="5" fillId="7" borderId="1" xfId="0" applyNumberFormat="1" applyFont="1" applyFill="1" applyBorder="1" applyAlignment="1" applyProtection="1">
      <alignment horizontal="center" vertical="center"/>
      <protection hidden="1"/>
    </xf>
    <xf numFmtId="181" fontId="5" fillId="7" borderId="3" xfId="0" applyNumberFormat="1" applyFont="1" applyFill="1" applyBorder="1" applyAlignment="1" applyProtection="1">
      <alignment horizontal="center" vertical="center"/>
      <protection hidden="1"/>
    </xf>
    <xf numFmtId="0" fontId="25" fillId="4" borderId="19" xfId="0" applyFont="1" applyFill="1" applyBorder="1" applyAlignment="1" applyProtection="1">
      <alignment horizontal="center" vertical="center" shrinkToFit="1"/>
      <protection hidden="1"/>
    </xf>
    <xf numFmtId="0" fontId="25" fillId="4" borderId="1" xfId="0" applyFont="1" applyFill="1" applyBorder="1" applyAlignment="1" applyProtection="1">
      <alignment horizontal="center" vertical="center" shrinkToFit="1"/>
      <protection hidden="1"/>
    </xf>
    <xf numFmtId="0" fontId="25" fillId="4" borderId="20" xfId="0" applyFont="1" applyFill="1" applyBorder="1" applyAlignment="1" applyProtection="1">
      <alignment horizontal="center" vertical="center" shrinkToFit="1"/>
      <protection hidden="1"/>
    </xf>
    <xf numFmtId="0" fontId="25" fillId="4" borderId="44" xfId="0" applyFont="1" applyFill="1" applyBorder="1" applyAlignment="1" applyProtection="1">
      <alignment horizontal="center" vertical="center" wrapText="1"/>
      <protection hidden="1"/>
    </xf>
    <xf numFmtId="0" fontId="25" fillId="4" borderId="14" xfId="0" applyFont="1" applyFill="1" applyBorder="1" applyAlignment="1" applyProtection="1">
      <alignment horizontal="center" vertical="center" wrapText="1"/>
      <protection hidden="1"/>
    </xf>
    <xf numFmtId="0" fontId="25" fillId="4" borderId="45" xfId="0" applyFont="1" applyFill="1" applyBorder="1" applyAlignment="1" applyProtection="1">
      <alignment horizontal="center" vertical="center" wrapText="1"/>
      <protection hidden="1"/>
    </xf>
    <xf numFmtId="0" fontId="25" fillId="4" borderId="14" xfId="0" applyFont="1" applyFill="1" applyBorder="1" applyAlignment="1" applyProtection="1">
      <alignment horizontal="center" vertical="center"/>
      <protection hidden="1"/>
    </xf>
    <xf numFmtId="0" fontId="25" fillId="4" borderId="45" xfId="0" applyFont="1"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left" vertical="center"/>
      <protection hidden="1"/>
    </xf>
    <xf numFmtId="193" fontId="5" fillId="5" borderId="2" xfId="1" applyNumberFormat="1" applyFont="1" applyFill="1" applyBorder="1" applyAlignment="1" applyProtection="1">
      <alignment horizontal="center" vertical="center"/>
      <protection hidden="1"/>
    </xf>
    <xf numFmtId="193" fontId="5" fillId="5" borderId="8" xfId="1" applyNumberFormat="1" applyFont="1" applyFill="1" applyBorder="1" applyAlignment="1" applyProtection="1">
      <alignment horizontal="center" vertical="center"/>
      <protection hidden="1"/>
    </xf>
    <xf numFmtId="0" fontId="38" fillId="6" borderId="2" xfId="0" applyFont="1" applyFill="1" applyBorder="1" applyAlignment="1" applyProtection="1">
      <alignment horizontal="center" vertical="center"/>
      <protection hidden="1"/>
    </xf>
    <xf numFmtId="0" fontId="38" fillId="6" borderId="12" xfId="0" applyFont="1" applyFill="1" applyBorder="1" applyAlignment="1" applyProtection="1">
      <alignment horizontal="center" vertical="center"/>
      <protection hidden="1"/>
    </xf>
    <xf numFmtId="0" fontId="38" fillId="6" borderId="8" xfId="0" applyFont="1" applyFill="1" applyBorder="1" applyAlignment="1" applyProtection="1">
      <alignment horizontal="center" vertical="center"/>
      <protection hidden="1"/>
    </xf>
    <xf numFmtId="194" fontId="5" fillId="5" borderId="18" xfId="0" applyNumberFormat="1" applyFont="1" applyFill="1" applyBorder="1" applyAlignment="1" applyProtection="1">
      <alignment horizontal="center" vertical="center"/>
      <protection hidden="1"/>
    </xf>
    <xf numFmtId="194" fontId="5" fillId="5" borderId="38" xfId="0" applyNumberFormat="1" applyFont="1" applyFill="1" applyBorder="1" applyAlignment="1" applyProtection="1">
      <alignment horizontal="center" vertical="center"/>
      <protection hidden="1"/>
    </xf>
    <xf numFmtId="178" fontId="18" fillId="0" borderId="0" xfId="0" applyNumberFormat="1" applyFont="1" applyAlignment="1" applyProtection="1">
      <alignment horizontal="center" vertical="center"/>
      <protection hidden="1"/>
    </xf>
    <xf numFmtId="40" fontId="5" fillId="5" borderId="2" xfId="1" applyNumberFormat="1" applyFont="1" applyFill="1" applyBorder="1" applyAlignment="1" applyProtection="1">
      <alignment horizontal="center" vertical="center"/>
      <protection hidden="1"/>
    </xf>
    <xf numFmtId="40" fontId="5" fillId="5" borderId="8" xfId="1" applyNumberFormat="1" applyFont="1" applyFill="1" applyBorder="1" applyAlignment="1" applyProtection="1">
      <alignment horizontal="center" vertical="center"/>
      <protection hidden="1"/>
    </xf>
    <xf numFmtId="0" fontId="25" fillId="4" borderId="54" xfId="0" applyFont="1" applyFill="1" applyBorder="1" applyAlignment="1" applyProtection="1">
      <alignment horizontal="center" vertical="center" wrapText="1"/>
      <protection hidden="1"/>
    </xf>
    <xf numFmtId="0" fontId="25" fillId="4" borderId="4" xfId="0" applyFont="1" applyFill="1" applyBorder="1" applyAlignment="1" applyProtection="1">
      <alignment horizontal="center" vertical="center" wrapText="1"/>
      <protection hidden="1"/>
    </xf>
    <xf numFmtId="0" fontId="25" fillId="4" borderId="81" xfId="0" applyFont="1" applyFill="1" applyBorder="1" applyAlignment="1" applyProtection="1">
      <alignment horizontal="center" vertical="center" wrapText="1"/>
      <protection hidden="1"/>
    </xf>
    <xf numFmtId="0" fontId="25" fillId="4" borderId="87" xfId="0" applyFont="1" applyFill="1" applyBorder="1" applyAlignment="1" applyProtection="1">
      <alignment horizontal="center" vertical="center" wrapText="1"/>
      <protection hidden="1"/>
    </xf>
    <xf numFmtId="0" fontId="25" fillId="4" borderId="91" xfId="0" applyFont="1" applyFill="1" applyBorder="1" applyAlignment="1" applyProtection="1">
      <alignment horizontal="center" vertical="center" wrapText="1"/>
      <protection hidden="1"/>
    </xf>
    <xf numFmtId="0" fontId="25" fillId="4" borderId="92" xfId="0" applyFont="1" applyFill="1" applyBorder="1" applyAlignment="1" applyProtection="1">
      <alignment horizontal="center" vertical="center" wrapText="1"/>
      <protection hidden="1"/>
    </xf>
    <xf numFmtId="38" fontId="5" fillId="14" borderId="19" xfId="1" applyFont="1" applyFill="1" applyBorder="1" applyAlignment="1" applyProtection="1">
      <alignment horizontal="center" vertical="center"/>
      <protection hidden="1"/>
    </xf>
    <xf numFmtId="38" fontId="5" fillId="14" borderId="1" xfId="1" applyFont="1" applyFill="1" applyBorder="1" applyAlignment="1" applyProtection="1">
      <alignment horizontal="center" vertical="center"/>
      <protection hidden="1"/>
    </xf>
    <xf numFmtId="1" fontId="5" fillId="14" borderId="1" xfId="0" applyNumberFormat="1" applyFont="1" applyFill="1" applyBorder="1" applyAlignment="1" applyProtection="1">
      <alignment horizontal="center" vertical="center"/>
      <protection hidden="1"/>
    </xf>
    <xf numFmtId="1" fontId="5" fillId="14" borderId="3" xfId="0" applyNumberFormat="1" applyFont="1" applyFill="1" applyBorder="1" applyAlignment="1" applyProtection="1">
      <alignment horizontal="center" vertical="center"/>
      <protection hidden="1"/>
    </xf>
    <xf numFmtId="0" fontId="25" fillId="4" borderId="19" xfId="0" applyFont="1" applyFill="1" applyBorder="1" applyAlignment="1" applyProtection="1">
      <alignment horizontal="center" vertical="center" wrapText="1" shrinkToFit="1"/>
      <protection hidden="1"/>
    </xf>
    <xf numFmtId="38" fontId="5" fillId="7" borderId="13" xfId="1" applyFont="1" applyFill="1" applyBorder="1" applyAlignment="1" applyProtection="1">
      <alignment horizontal="center" vertical="center"/>
      <protection hidden="1"/>
    </xf>
    <xf numFmtId="38" fontId="5" fillId="7" borderId="10" xfId="1" applyFont="1" applyFill="1" applyBorder="1" applyAlignment="1" applyProtection="1">
      <alignment horizontal="center" vertical="center"/>
      <protection hidden="1"/>
    </xf>
    <xf numFmtId="193" fontId="5" fillId="7" borderId="84" xfId="1" applyNumberFormat="1" applyFont="1" applyFill="1" applyBorder="1" applyAlignment="1" applyProtection="1">
      <alignment horizontal="center" vertical="center"/>
      <protection hidden="1"/>
    </xf>
    <xf numFmtId="193" fontId="5" fillId="7" borderId="10" xfId="1" applyNumberFormat="1" applyFont="1" applyFill="1" applyBorder="1" applyAlignment="1" applyProtection="1">
      <alignment horizontal="center" vertical="center"/>
      <protection hidden="1"/>
    </xf>
    <xf numFmtId="38" fontId="5" fillId="14" borderId="3" xfId="1" applyFont="1" applyFill="1" applyBorder="1" applyAlignment="1" applyProtection="1">
      <alignment horizontal="center" vertical="center"/>
      <protection hidden="1"/>
    </xf>
    <xf numFmtId="38" fontId="5" fillId="0" borderId="84" xfId="1" applyFont="1" applyFill="1" applyBorder="1" applyAlignment="1" applyProtection="1">
      <alignment horizontal="center" vertical="center"/>
      <protection hidden="1"/>
    </xf>
    <xf numFmtId="38" fontId="5" fillId="0" borderId="5" xfId="1" applyFont="1" applyFill="1" applyBorder="1" applyAlignment="1" applyProtection="1">
      <alignment horizontal="center" vertical="center"/>
      <protection hidden="1"/>
    </xf>
    <xf numFmtId="38" fontId="5" fillId="0" borderId="140" xfId="1" applyFont="1" applyFill="1" applyBorder="1" applyAlignment="1" applyProtection="1">
      <alignment horizontal="center" vertical="center"/>
      <protection hidden="1"/>
    </xf>
    <xf numFmtId="183" fontId="11" fillId="0" borderId="107" xfId="0" applyNumberFormat="1" applyFont="1" applyBorder="1" applyAlignment="1" applyProtection="1">
      <alignment horizontal="left" vertical="center"/>
      <protection hidden="1"/>
    </xf>
    <xf numFmtId="183" fontId="11" fillId="0" borderId="46" xfId="0" applyNumberFormat="1" applyFont="1" applyBorder="1" applyAlignment="1" applyProtection="1">
      <alignment horizontal="left" vertical="center"/>
      <protection hidden="1"/>
    </xf>
    <xf numFmtId="185" fontId="13" fillId="0" borderId="107" xfId="0" applyNumberFormat="1" applyFont="1" applyBorder="1" applyAlignment="1" applyProtection="1">
      <alignment horizontal="left" vertical="center" wrapText="1"/>
      <protection hidden="1"/>
    </xf>
    <xf numFmtId="185" fontId="13" fillId="0" borderId="46" xfId="0" applyNumberFormat="1" applyFont="1" applyBorder="1" applyAlignment="1" applyProtection="1">
      <alignment horizontal="left" vertical="center" wrapText="1"/>
      <protection hidden="1"/>
    </xf>
    <xf numFmtId="193" fontId="5" fillId="7" borderId="87" xfId="1" applyNumberFormat="1" applyFont="1" applyFill="1" applyBorder="1" applyAlignment="1" applyProtection="1">
      <alignment horizontal="center" vertical="center"/>
      <protection hidden="1"/>
    </xf>
    <xf numFmtId="193" fontId="5" fillId="7" borderId="88" xfId="1" applyNumberFormat="1" applyFont="1" applyFill="1" applyBorder="1" applyAlignment="1" applyProtection="1">
      <alignment horizontal="center" vertical="center"/>
      <protection hidden="1"/>
    </xf>
    <xf numFmtId="38" fontId="5" fillId="7" borderId="90" xfId="1" applyFont="1" applyFill="1" applyBorder="1" applyAlignment="1" applyProtection="1">
      <alignment horizontal="center" vertical="center"/>
      <protection hidden="1"/>
    </xf>
    <xf numFmtId="38" fontId="5" fillId="7" borderId="88" xfId="1" applyFont="1" applyFill="1" applyBorder="1" applyAlignment="1" applyProtection="1">
      <alignment horizontal="center" vertical="center"/>
      <protection hidden="1"/>
    </xf>
    <xf numFmtId="193" fontId="5" fillId="0" borderId="84" xfId="1" applyNumberFormat="1" applyFont="1" applyFill="1" applyBorder="1" applyAlignment="1" applyProtection="1">
      <alignment horizontal="center" vertical="center"/>
      <protection hidden="1"/>
    </xf>
    <xf numFmtId="193" fontId="5" fillId="0" borderId="10" xfId="1" applyNumberFormat="1" applyFont="1" applyFill="1" applyBorder="1" applyAlignment="1" applyProtection="1">
      <alignment horizontal="center" vertical="center"/>
      <protection hidden="1"/>
    </xf>
    <xf numFmtId="0" fontId="4" fillId="15" borderId="127" xfId="0" applyFont="1" applyFill="1" applyBorder="1" applyAlignment="1" applyProtection="1">
      <alignment horizontal="center" vertical="center" wrapText="1"/>
      <protection hidden="1"/>
    </xf>
    <xf numFmtId="0" fontId="4" fillId="15" borderId="57" xfId="0" applyFont="1" applyFill="1" applyBorder="1" applyAlignment="1" applyProtection="1">
      <alignment horizontal="center" vertical="center" wrapText="1"/>
      <protection hidden="1"/>
    </xf>
    <xf numFmtId="0" fontId="4" fillId="15" borderId="128" xfId="0" applyFont="1" applyFill="1" applyBorder="1" applyAlignment="1" applyProtection="1">
      <alignment horizontal="center" vertical="center" wrapText="1"/>
      <protection hidden="1"/>
    </xf>
    <xf numFmtId="0" fontId="4" fillId="15" borderId="103" xfId="0" applyFont="1" applyFill="1" applyBorder="1" applyAlignment="1" applyProtection="1">
      <alignment horizontal="center" vertical="center" wrapText="1"/>
      <protection hidden="1"/>
    </xf>
    <xf numFmtId="0" fontId="4" fillId="15" borderId="104" xfId="0" applyFont="1" applyFill="1" applyBorder="1" applyAlignment="1" applyProtection="1">
      <alignment horizontal="center" vertical="center" wrapText="1"/>
      <protection hidden="1"/>
    </xf>
    <xf numFmtId="0" fontId="4" fillId="15" borderId="105" xfId="0" applyFont="1" applyFill="1" applyBorder="1" applyAlignment="1" applyProtection="1">
      <alignment horizontal="center" vertical="center" wrapText="1"/>
      <protection hidden="1"/>
    </xf>
    <xf numFmtId="0" fontId="43" fillId="0" borderId="3" xfId="0" applyFont="1" applyBorder="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43" fillId="0" borderId="10" xfId="0" applyFont="1" applyBorder="1" applyAlignment="1" applyProtection="1">
      <alignment horizontal="left" vertical="top" wrapText="1"/>
      <protection hidden="1"/>
    </xf>
    <xf numFmtId="0" fontId="43" fillId="0" borderId="4" xfId="0" applyFont="1" applyBorder="1" applyAlignment="1" applyProtection="1">
      <alignment horizontal="left" vertical="top" wrapText="1"/>
      <protection hidden="1"/>
    </xf>
    <xf numFmtId="0" fontId="43" fillId="0" borderId="15" xfId="0" applyFont="1" applyBorder="1" applyAlignment="1" applyProtection="1">
      <alignment horizontal="left" vertical="top" wrapText="1"/>
      <protection hidden="1"/>
    </xf>
    <xf numFmtId="0" fontId="43" fillId="0" borderId="13" xfId="0" applyFont="1" applyBorder="1" applyAlignment="1" applyProtection="1">
      <alignment horizontal="left" vertical="top" wrapText="1"/>
      <protection hidden="1"/>
    </xf>
    <xf numFmtId="0" fontId="43" fillId="9" borderId="3" xfId="0" applyFont="1" applyFill="1" applyBorder="1" applyAlignment="1" applyProtection="1">
      <alignment horizontal="left" vertical="top" wrapText="1"/>
      <protection hidden="1"/>
    </xf>
    <xf numFmtId="0" fontId="43" fillId="9" borderId="14" xfId="0" applyFont="1" applyFill="1" applyBorder="1" applyAlignment="1" applyProtection="1">
      <alignment horizontal="left" vertical="top" wrapText="1"/>
      <protection hidden="1"/>
    </xf>
    <xf numFmtId="0" fontId="43" fillId="9" borderId="15" xfId="0" applyFont="1" applyFill="1" applyBorder="1" applyAlignment="1" applyProtection="1">
      <alignment horizontal="left" vertical="top" wrapText="1"/>
      <protection hidden="1"/>
    </xf>
    <xf numFmtId="0" fontId="4" fillId="3" borderId="2" xfId="0" applyFont="1" applyFill="1" applyBorder="1" applyAlignment="1" applyProtection="1">
      <alignment horizontal="center" vertical="center"/>
      <protection hidden="1"/>
    </xf>
    <xf numFmtId="0" fontId="4" fillId="3" borderId="12" xfId="0" applyFont="1" applyFill="1" applyBorder="1" applyAlignment="1" applyProtection="1">
      <alignment horizontal="center" vertical="center"/>
      <protection hidden="1"/>
    </xf>
    <xf numFmtId="0" fontId="4" fillId="3" borderId="8" xfId="0" applyFont="1" applyFill="1" applyBorder="1" applyAlignment="1" applyProtection="1">
      <alignment horizontal="center" vertical="center"/>
      <protection hidden="1"/>
    </xf>
    <xf numFmtId="0" fontId="4" fillId="4" borderId="29" xfId="0" applyFont="1" applyFill="1" applyBorder="1" applyAlignment="1" applyProtection="1">
      <alignment horizontal="center" vertical="center" wrapText="1"/>
      <protection hidden="1"/>
    </xf>
    <xf numFmtId="0" fontId="4" fillId="4" borderId="35" xfId="0" applyFont="1" applyFill="1" applyBorder="1" applyAlignment="1" applyProtection="1">
      <alignment horizontal="center" vertical="center" wrapText="1"/>
      <protection hidden="1"/>
    </xf>
    <xf numFmtId="0" fontId="4" fillId="4" borderId="2" xfId="0" applyFont="1" applyFill="1" applyBorder="1" applyAlignment="1" applyProtection="1">
      <alignment horizontal="center" vertical="center"/>
      <protection hidden="1"/>
    </xf>
    <xf numFmtId="0" fontId="4" fillId="4" borderId="12"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36" fillId="0" borderId="73" xfId="0" applyFont="1" applyBorder="1" applyAlignment="1" applyProtection="1">
      <alignment horizontal="center" vertical="center"/>
      <protection hidden="1"/>
    </xf>
    <xf numFmtId="0" fontId="36" fillId="0" borderId="74" xfId="0" applyFont="1" applyBorder="1" applyAlignment="1" applyProtection="1">
      <alignment horizontal="center" vertical="center"/>
      <protection hidden="1"/>
    </xf>
    <xf numFmtId="0" fontId="36" fillId="0" borderId="75" xfId="0" applyFont="1" applyBorder="1" applyAlignment="1" applyProtection="1">
      <alignment horizontal="center" vertical="center"/>
      <protection hidden="1"/>
    </xf>
    <xf numFmtId="0" fontId="0" fillId="0" borderId="29" xfId="0" applyBorder="1" applyAlignment="1" applyProtection="1">
      <alignment horizontal="left" vertical="top"/>
      <protection hidden="1"/>
    </xf>
    <xf numFmtId="0" fontId="0" fillId="0" borderId="47" xfId="0" applyBorder="1" applyAlignment="1" applyProtection="1">
      <alignment horizontal="left" vertical="top"/>
      <protection hidden="1"/>
    </xf>
    <xf numFmtId="0" fontId="0" fillId="0" borderId="30" xfId="0" applyBorder="1" applyAlignment="1" applyProtection="1">
      <alignment horizontal="left" vertical="top"/>
      <protection hidden="1"/>
    </xf>
    <xf numFmtId="0" fontId="0" fillId="0" borderId="35" xfId="0" applyBorder="1" applyAlignment="1" applyProtection="1">
      <alignment horizontal="left" vertical="top"/>
      <protection hidden="1"/>
    </xf>
    <xf numFmtId="0" fontId="0" fillId="0" borderId="53" xfId="0" applyBorder="1" applyAlignment="1" applyProtection="1">
      <alignment horizontal="left" vertical="top"/>
      <protection hidden="1"/>
    </xf>
    <xf numFmtId="0" fontId="0" fillId="0" borderId="36" xfId="0" applyBorder="1" applyAlignment="1" applyProtection="1">
      <alignment horizontal="left" vertical="top"/>
      <protection hidden="1"/>
    </xf>
    <xf numFmtId="0" fontId="36" fillId="0" borderId="76" xfId="0" applyFont="1" applyBorder="1" applyAlignment="1" applyProtection="1">
      <alignment horizontal="center" vertical="center"/>
      <protection hidden="1"/>
    </xf>
    <xf numFmtId="0" fontId="36" fillId="0" borderId="77" xfId="0" applyFont="1" applyBorder="1" applyAlignment="1" applyProtection="1">
      <alignment horizontal="center" vertical="center"/>
      <protection hidden="1"/>
    </xf>
    <xf numFmtId="0" fontId="36" fillId="0" borderId="78" xfId="0" applyFont="1" applyBorder="1" applyAlignment="1" applyProtection="1">
      <alignment horizontal="center" vertical="center"/>
      <protection hidden="1"/>
    </xf>
    <xf numFmtId="0" fontId="37" fillId="13" borderId="2" xfId="0" applyFont="1" applyFill="1" applyBorder="1" applyAlignment="1" applyProtection="1">
      <alignment horizontal="center" vertical="center"/>
      <protection hidden="1"/>
    </xf>
    <xf numFmtId="0" fontId="37" fillId="13" borderId="12" xfId="0" applyFont="1" applyFill="1" applyBorder="1" applyAlignment="1" applyProtection="1">
      <alignment horizontal="center" vertical="center"/>
      <protection hidden="1"/>
    </xf>
    <xf numFmtId="0" fontId="37" fillId="13" borderId="8" xfId="0" applyFont="1" applyFill="1" applyBorder="1" applyAlignment="1" applyProtection="1">
      <alignment horizontal="center" vertical="center"/>
      <protection hidden="1"/>
    </xf>
    <xf numFmtId="0" fontId="0" fillId="0" borderId="29" xfId="0" applyBorder="1" applyAlignment="1" applyProtection="1">
      <alignment horizontal="left" vertical="top" wrapText="1"/>
      <protection hidden="1"/>
    </xf>
    <xf numFmtId="0" fontId="0" fillId="0" borderId="47" xfId="0" applyBorder="1" applyAlignment="1" applyProtection="1">
      <alignment horizontal="left" vertical="top" wrapText="1"/>
      <protection hidden="1"/>
    </xf>
    <xf numFmtId="0" fontId="0" fillId="0" borderId="30"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53"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0" fillId="0" borderId="2"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37" fillId="17" borderId="2" xfId="0" applyFont="1" applyFill="1" applyBorder="1" applyAlignment="1" applyProtection="1">
      <alignment horizontal="center" vertical="center"/>
      <protection hidden="1"/>
    </xf>
    <xf numFmtId="0" fontId="37" fillId="17" borderId="12" xfId="0" applyFont="1" applyFill="1" applyBorder="1" applyAlignment="1" applyProtection="1">
      <alignment horizontal="center" vertical="center"/>
      <protection hidden="1"/>
    </xf>
    <xf numFmtId="0" fontId="37" fillId="17" borderId="8" xfId="0" applyFont="1"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12"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16" borderId="2" xfId="0" applyFill="1" applyBorder="1" applyAlignment="1" applyProtection="1">
      <alignment horizontal="center" vertical="center" shrinkToFit="1"/>
      <protection hidden="1"/>
    </xf>
    <xf numFmtId="0" fontId="0" fillId="16" borderId="12" xfId="0" applyFill="1" applyBorder="1" applyAlignment="1" applyProtection="1">
      <alignment horizontal="center" vertical="center" shrinkToFit="1"/>
      <protection hidden="1"/>
    </xf>
    <xf numFmtId="0" fontId="0" fillId="16" borderId="8" xfId="0" applyFill="1" applyBorder="1" applyAlignment="1" applyProtection="1">
      <alignment horizontal="center" vertical="center" shrinkToFit="1"/>
      <protection hidden="1"/>
    </xf>
    <xf numFmtId="0" fontId="0" fillId="0" borderId="43" xfId="0" applyBorder="1" applyAlignment="1" applyProtection="1">
      <alignment horizontal="left" vertical="center"/>
      <protection hidden="1"/>
    </xf>
  </cellXfs>
  <cellStyles count="8">
    <cellStyle name="パーセント" xfId="5" builtinId="5"/>
    <cellStyle name="桁区切り" xfId="1" builtinId="6"/>
    <cellStyle name="標準" xfId="0" builtinId="0"/>
    <cellStyle name="標準 2" xfId="2" xr:uid="{84751844-BE9B-43A3-AB0A-B885DFB6B21B}"/>
    <cellStyle name="標準 2 2" xfId="3" xr:uid="{3C1931EC-E935-4666-BDEA-62E7BC3E6874}"/>
    <cellStyle name="標準 2 3" xfId="6" xr:uid="{D1C74E87-2D0F-43DA-95CD-C50DC94F6BF0}"/>
    <cellStyle name="標準 2 4" xfId="7" xr:uid="{9728BFD2-C263-4B7D-BD93-4B7BBC05847D}"/>
    <cellStyle name="標準 3" xfId="4" xr:uid="{E8D7BA2E-085D-4864-A01C-3562B3A0E761}"/>
  </cellStyles>
  <dxfs count="9">
    <dxf>
      <font>
        <color rgb="FFD2E6FA"/>
      </font>
    </dxf>
    <dxf>
      <font>
        <color rgb="FFD2E6FA"/>
      </font>
    </dxf>
    <dxf>
      <font>
        <color rgb="FFFF0000"/>
      </font>
    </dxf>
    <dxf>
      <fill>
        <patternFill patternType="none">
          <bgColor auto="1"/>
        </patternFill>
      </fill>
    </dxf>
    <dxf>
      <font>
        <b/>
        <i val="0"/>
        <color rgb="FFFF0000"/>
      </font>
    </dxf>
    <dxf>
      <font>
        <color rgb="FFFF0000"/>
      </font>
    </dxf>
    <dxf>
      <fill>
        <patternFill>
          <bgColor rgb="FFFFFFCC"/>
        </patternFill>
      </fill>
    </dxf>
    <dxf>
      <font>
        <color rgb="FFD2E6FA"/>
      </font>
    </dxf>
    <dxf>
      <font>
        <color rgb="FFD2E6FA"/>
      </font>
    </dxf>
  </dxfs>
  <tableStyles count="0" defaultTableStyle="TableStyleMedium2" defaultPivotStyle="PivotStyleLight16"/>
  <colors>
    <mruColors>
      <color rgb="FFD2E6FA"/>
      <color rgb="FFFF99FF"/>
      <color rgb="FFFFFFCC"/>
      <color rgb="FFCCECFF"/>
      <color rgb="FFD2E6B4"/>
      <color rgb="FF008000"/>
      <color rgb="FF33CC33"/>
      <color rgb="FFCCFFCC"/>
      <color rgb="FF009900"/>
      <color rgb="FF321E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394200</xdr:colOff>
      <xdr:row>46</xdr:row>
      <xdr:rowOff>163650</xdr:rowOff>
    </xdr:from>
    <xdr:to>
      <xdr:col>2</xdr:col>
      <xdr:colOff>394200</xdr:colOff>
      <xdr:row>49</xdr:row>
      <xdr:rowOff>1050</xdr:rowOff>
    </xdr:to>
    <xdr:cxnSp macro="">
      <xdr:nvCxnSpPr>
        <xdr:cNvPr id="218" name="直線矢印コネクタ 217">
          <a:extLst>
            <a:ext uri="{FF2B5EF4-FFF2-40B4-BE49-F238E27FC236}">
              <a16:creationId xmlns:a16="http://schemas.microsoft.com/office/drawing/2014/main" id="{0E1BF42D-28F1-46EA-AB86-3008E39D0C0D}"/>
            </a:ext>
          </a:extLst>
        </xdr:cNvPr>
        <xdr:cNvCxnSpPr>
          <a:cxnSpLocks/>
        </xdr:cNvCxnSpPr>
      </xdr:nvCxnSpPr>
      <xdr:spPr>
        <a:xfrm>
          <a:off x="1765800" y="12060375"/>
          <a:ext cx="0" cy="8280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0</xdr:colOff>
      <xdr:row>23</xdr:row>
      <xdr:rowOff>0</xdr:rowOff>
    </xdr:from>
    <xdr:to>
      <xdr:col>8</xdr:col>
      <xdr:colOff>102600</xdr:colOff>
      <xdr:row>27</xdr:row>
      <xdr:rowOff>233400</xdr:rowOff>
    </xdr:to>
    <xdr:sp macro="" textlink="">
      <xdr:nvSpPr>
        <xdr:cNvPr id="14" name="フローチャート: 代替処理 13">
          <a:extLst>
            <a:ext uri="{FF2B5EF4-FFF2-40B4-BE49-F238E27FC236}">
              <a16:creationId xmlns:a16="http://schemas.microsoft.com/office/drawing/2014/main" id="{558196BF-788E-4A90-99FD-D77595427D40}"/>
            </a:ext>
          </a:extLst>
        </xdr:cNvPr>
        <xdr:cNvSpPr/>
      </xdr:nvSpPr>
      <xdr:spPr>
        <a:xfrm>
          <a:off x="3429000" y="6200775"/>
          <a:ext cx="2160000" cy="1224000"/>
        </a:xfrm>
        <a:prstGeom prst="flowChartAlternateProcess">
          <a:avLst/>
        </a:prstGeom>
        <a:solidFill>
          <a:srgbClr val="FF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更新対象の工業炉が</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使用する燃料の使用量を</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測定していますか？</a:t>
          </a:r>
        </a:p>
      </xdr:txBody>
    </xdr:sp>
    <xdr:clientData/>
  </xdr:twoCellAnchor>
  <xdr:twoCellAnchor>
    <xdr:from>
      <xdr:col>6</xdr:col>
      <xdr:colOff>531000</xdr:colOff>
      <xdr:row>37</xdr:row>
      <xdr:rowOff>73025</xdr:rowOff>
    </xdr:from>
    <xdr:to>
      <xdr:col>12</xdr:col>
      <xdr:colOff>664200</xdr:colOff>
      <xdr:row>37</xdr:row>
      <xdr:rowOff>73025</xdr:rowOff>
    </xdr:to>
    <xdr:cxnSp macro="">
      <xdr:nvCxnSpPr>
        <xdr:cNvPr id="90" name="直線矢印コネクタ 89">
          <a:extLst>
            <a:ext uri="{FF2B5EF4-FFF2-40B4-BE49-F238E27FC236}">
              <a16:creationId xmlns:a16="http://schemas.microsoft.com/office/drawing/2014/main" id="{6BAC1FFE-EB81-46F2-BD61-EFD5A5960999}"/>
            </a:ext>
          </a:extLst>
        </xdr:cNvPr>
        <xdr:cNvCxnSpPr>
          <a:cxnSpLocks/>
        </xdr:cNvCxnSpPr>
      </xdr:nvCxnSpPr>
      <xdr:spPr>
        <a:xfrm flipV="1">
          <a:off x="4645800" y="9740900"/>
          <a:ext cx="4248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531000</xdr:colOff>
      <xdr:row>45</xdr:row>
      <xdr:rowOff>108450</xdr:rowOff>
    </xdr:from>
    <xdr:to>
      <xdr:col>12</xdr:col>
      <xdr:colOff>664200</xdr:colOff>
      <xdr:row>45</xdr:row>
      <xdr:rowOff>108450</xdr:rowOff>
    </xdr:to>
    <xdr:cxnSp macro="">
      <xdr:nvCxnSpPr>
        <xdr:cNvPr id="11" name="直線矢印コネクタ 10">
          <a:extLst>
            <a:ext uri="{FF2B5EF4-FFF2-40B4-BE49-F238E27FC236}">
              <a16:creationId xmlns:a16="http://schemas.microsoft.com/office/drawing/2014/main" id="{4910EBAD-E440-46A3-A793-12D6D9A10758}"/>
            </a:ext>
          </a:extLst>
        </xdr:cNvPr>
        <xdr:cNvCxnSpPr>
          <a:cxnSpLocks/>
        </xdr:cNvCxnSpPr>
      </xdr:nvCxnSpPr>
      <xdr:spPr>
        <a:xfrm>
          <a:off x="4645800" y="11757525"/>
          <a:ext cx="4248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394200</xdr:colOff>
      <xdr:row>5</xdr:row>
      <xdr:rowOff>44700</xdr:rowOff>
    </xdr:from>
    <xdr:to>
      <xdr:col>2</xdr:col>
      <xdr:colOff>394200</xdr:colOff>
      <xdr:row>7</xdr:row>
      <xdr:rowOff>0</xdr:rowOff>
    </xdr:to>
    <xdr:cxnSp macro="">
      <xdr:nvCxnSpPr>
        <xdr:cNvPr id="13" name="直線矢印コネクタ 12">
          <a:extLst>
            <a:ext uri="{FF2B5EF4-FFF2-40B4-BE49-F238E27FC236}">
              <a16:creationId xmlns:a16="http://schemas.microsoft.com/office/drawing/2014/main" id="{C708430E-00F8-438F-867B-47D333F0D39D}"/>
            </a:ext>
          </a:extLst>
        </xdr:cNvPr>
        <xdr:cNvCxnSpPr/>
      </xdr:nvCxnSpPr>
      <xdr:spPr>
        <a:xfrm>
          <a:off x="2451600" y="1282950"/>
          <a:ext cx="0" cy="4506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531000</xdr:colOff>
      <xdr:row>51</xdr:row>
      <xdr:rowOff>8700</xdr:rowOff>
    </xdr:from>
    <xdr:to>
      <xdr:col>12</xdr:col>
      <xdr:colOff>664200</xdr:colOff>
      <xdr:row>51</xdr:row>
      <xdr:rowOff>8700</xdr:rowOff>
    </xdr:to>
    <xdr:cxnSp macro="">
      <xdr:nvCxnSpPr>
        <xdr:cNvPr id="28" name="直線矢印コネクタ 27">
          <a:extLst>
            <a:ext uri="{FF2B5EF4-FFF2-40B4-BE49-F238E27FC236}">
              <a16:creationId xmlns:a16="http://schemas.microsoft.com/office/drawing/2014/main" id="{B22D8C7D-007F-4DC0-9A08-23F6943A6711}"/>
            </a:ext>
          </a:extLst>
        </xdr:cNvPr>
        <xdr:cNvCxnSpPr>
          <a:stCxn id="232" idx="3"/>
        </xdr:cNvCxnSpPr>
      </xdr:nvCxnSpPr>
      <xdr:spPr>
        <a:xfrm>
          <a:off x="4645800" y="12896025"/>
          <a:ext cx="4248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102600</xdr:colOff>
      <xdr:row>25</xdr:row>
      <xdr:rowOff>116700</xdr:rowOff>
    </xdr:from>
    <xdr:to>
      <xdr:col>5</xdr:col>
      <xdr:colOff>0</xdr:colOff>
      <xdr:row>25</xdr:row>
      <xdr:rowOff>116700</xdr:rowOff>
    </xdr:to>
    <xdr:cxnSp macro="">
      <xdr:nvCxnSpPr>
        <xdr:cNvPr id="101" name="直線矢印コネクタ 100">
          <a:extLst>
            <a:ext uri="{FF2B5EF4-FFF2-40B4-BE49-F238E27FC236}">
              <a16:creationId xmlns:a16="http://schemas.microsoft.com/office/drawing/2014/main" id="{7C7BFAB3-2FF1-48CA-B698-1F90DBBD63CC}"/>
            </a:ext>
          </a:extLst>
        </xdr:cNvPr>
        <xdr:cNvCxnSpPr>
          <a:cxnSpLocks/>
          <a:stCxn id="12" idx="3"/>
          <a:endCxn id="14" idx="1"/>
        </xdr:cNvCxnSpPr>
      </xdr:nvCxnSpPr>
      <xdr:spPr>
        <a:xfrm>
          <a:off x="2845800" y="6812775"/>
          <a:ext cx="5832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0</xdr:colOff>
      <xdr:row>3</xdr:row>
      <xdr:rowOff>0</xdr:rowOff>
    </xdr:from>
    <xdr:to>
      <xdr:col>4</xdr:col>
      <xdr:colOff>102600</xdr:colOff>
      <xdr:row>5</xdr:row>
      <xdr:rowOff>44700</xdr:rowOff>
    </xdr:to>
    <xdr:sp macro="" textlink="">
      <xdr:nvSpPr>
        <xdr:cNvPr id="139" name="フローチャート: 代替処理 138">
          <a:extLst>
            <a:ext uri="{FF2B5EF4-FFF2-40B4-BE49-F238E27FC236}">
              <a16:creationId xmlns:a16="http://schemas.microsoft.com/office/drawing/2014/main" id="{DD083C75-F16C-45C0-8F09-C5311F12DB32}"/>
            </a:ext>
          </a:extLst>
        </xdr:cNvPr>
        <xdr:cNvSpPr/>
      </xdr:nvSpPr>
      <xdr:spPr>
        <a:xfrm>
          <a:off x="1371600" y="742950"/>
          <a:ext cx="2160000" cy="540000"/>
        </a:xfrm>
        <a:prstGeom prst="flowChartAlternateProcess">
          <a:avLst/>
        </a:prstGeom>
        <a:solidFill>
          <a:srgbClr val="CC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スタート</a:t>
          </a:r>
        </a:p>
      </xdr:txBody>
    </xdr:sp>
    <xdr:clientData/>
  </xdr:twoCellAnchor>
  <xdr:twoCellAnchor>
    <xdr:from>
      <xdr:col>6</xdr:col>
      <xdr:colOff>394200</xdr:colOff>
      <xdr:row>29</xdr:row>
      <xdr:rowOff>89400</xdr:rowOff>
    </xdr:from>
    <xdr:to>
      <xdr:col>6</xdr:col>
      <xdr:colOff>394200</xdr:colOff>
      <xdr:row>29</xdr:row>
      <xdr:rowOff>89400</xdr:rowOff>
    </xdr:to>
    <xdr:cxnSp macro="">
      <xdr:nvCxnSpPr>
        <xdr:cNvPr id="153" name="直線矢印コネクタ 152">
          <a:extLst>
            <a:ext uri="{FF2B5EF4-FFF2-40B4-BE49-F238E27FC236}">
              <a16:creationId xmlns:a16="http://schemas.microsoft.com/office/drawing/2014/main" id="{C162DFED-C910-23F3-15F5-2BE61FDE3F03}"/>
            </a:ext>
          </a:extLst>
        </xdr:cNvPr>
        <xdr:cNvCxnSpPr>
          <a:cxnSpLocks/>
        </xdr:cNvCxnSpPr>
      </xdr:nvCxnSpPr>
      <xdr:spPr>
        <a:xfrm>
          <a:off x="4509000" y="7776075"/>
          <a:ext cx="0" cy="0"/>
        </a:xfrm>
        <a:prstGeom prst="straightConnector1">
          <a:avLst/>
        </a:prstGeom>
        <a:ln w="63500">
          <a:solidFill>
            <a:schemeClr val="bg2">
              <a:lumMod val="50000"/>
            </a:schemeClr>
          </a:solidFill>
          <a:prstDash val="solid"/>
          <a:tailEnd type="non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394200</xdr:colOff>
      <xdr:row>15</xdr:row>
      <xdr:rowOff>167550</xdr:rowOff>
    </xdr:from>
    <xdr:to>
      <xdr:col>2</xdr:col>
      <xdr:colOff>394200</xdr:colOff>
      <xdr:row>17</xdr:row>
      <xdr:rowOff>190500</xdr:rowOff>
    </xdr:to>
    <xdr:cxnSp macro="">
      <xdr:nvCxnSpPr>
        <xdr:cNvPr id="164" name="直線矢印コネクタ 163">
          <a:extLst>
            <a:ext uri="{FF2B5EF4-FFF2-40B4-BE49-F238E27FC236}">
              <a16:creationId xmlns:a16="http://schemas.microsoft.com/office/drawing/2014/main" id="{04AAC348-0573-4A96-ABCC-AF9EA6FFCDEF}"/>
            </a:ext>
          </a:extLst>
        </xdr:cNvPr>
        <xdr:cNvCxnSpPr/>
      </xdr:nvCxnSpPr>
      <xdr:spPr>
        <a:xfrm>
          <a:off x="1765800" y="4139475"/>
          <a:ext cx="0" cy="51825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394200</xdr:colOff>
      <xdr:row>20</xdr:row>
      <xdr:rowOff>171450</xdr:rowOff>
    </xdr:from>
    <xdr:to>
      <xdr:col>2</xdr:col>
      <xdr:colOff>394200</xdr:colOff>
      <xdr:row>23</xdr:row>
      <xdr:rowOff>8850</xdr:rowOff>
    </xdr:to>
    <xdr:cxnSp macro="">
      <xdr:nvCxnSpPr>
        <xdr:cNvPr id="167" name="直線矢印コネクタ 166">
          <a:extLst>
            <a:ext uri="{FF2B5EF4-FFF2-40B4-BE49-F238E27FC236}">
              <a16:creationId xmlns:a16="http://schemas.microsoft.com/office/drawing/2014/main" id="{94052730-E0FC-4038-B438-A2966AE0EB65}"/>
            </a:ext>
          </a:extLst>
        </xdr:cNvPr>
        <xdr:cNvCxnSpPr>
          <a:cxnSpLocks/>
        </xdr:cNvCxnSpPr>
      </xdr:nvCxnSpPr>
      <xdr:spPr>
        <a:xfrm>
          <a:off x="1765800" y="5381625"/>
          <a:ext cx="0" cy="8280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394200</xdr:colOff>
      <xdr:row>27</xdr:row>
      <xdr:rowOff>224700</xdr:rowOff>
    </xdr:from>
    <xdr:to>
      <xdr:col>2</xdr:col>
      <xdr:colOff>394200</xdr:colOff>
      <xdr:row>33</xdr:row>
      <xdr:rowOff>0</xdr:rowOff>
    </xdr:to>
    <xdr:cxnSp macro="">
      <xdr:nvCxnSpPr>
        <xdr:cNvPr id="170" name="直線矢印コネクタ 169">
          <a:extLst>
            <a:ext uri="{FF2B5EF4-FFF2-40B4-BE49-F238E27FC236}">
              <a16:creationId xmlns:a16="http://schemas.microsoft.com/office/drawing/2014/main" id="{7D9496D9-8227-4DFF-9BEF-53E60005885A}"/>
            </a:ext>
          </a:extLst>
        </xdr:cNvPr>
        <xdr:cNvCxnSpPr>
          <a:cxnSpLocks/>
        </xdr:cNvCxnSpPr>
      </xdr:nvCxnSpPr>
      <xdr:spPr>
        <a:xfrm>
          <a:off x="2451600" y="5673000"/>
          <a:ext cx="0" cy="12612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102600</xdr:colOff>
      <xdr:row>25</xdr:row>
      <xdr:rowOff>116700</xdr:rowOff>
    </xdr:from>
    <xdr:to>
      <xdr:col>9</xdr:col>
      <xdr:colOff>0</xdr:colOff>
      <xdr:row>25</xdr:row>
      <xdr:rowOff>116700</xdr:rowOff>
    </xdr:to>
    <xdr:cxnSp macro="">
      <xdr:nvCxnSpPr>
        <xdr:cNvPr id="185" name="直線矢印コネクタ 184">
          <a:extLst>
            <a:ext uri="{FF2B5EF4-FFF2-40B4-BE49-F238E27FC236}">
              <a16:creationId xmlns:a16="http://schemas.microsoft.com/office/drawing/2014/main" id="{7B93BBCB-81F3-4DB4-A11C-AAAD615AB493}"/>
            </a:ext>
          </a:extLst>
        </xdr:cNvPr>
        <xdr:cNvCxnSpPr>
          <a:cxnSpLocks/>
          <a:stCxn id="14" idx="3"/>
          <a:endCxn id="15" idx="1"/>
        </xdr:cNvCxnSpPr>
      </xdr:nvCxnSpPr>
      <xdr:spPr>
        <a:xfrm>
          <a:off x="5589000" y="6812775"/>
          <a:ext cx="5832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102600</xdr:colOff>
      <xdr:row>25</xdr:row>
      <xdr:rowOff>116700</xdr:rowOff>
    </xdr:from>
    <xdr:to>
      <xdr:col>12</xdr:col>
      <xdr:colOff>642600</xdr:colOff>
      <xdr:row>25</xdr:row>
      <xdr:rowOff>116700</xdr:rowOff>
    </xdr:to>
    <xdr:cxnSp macro="">
      <xdr:nvCxnSpPr>
        <xdr:cNvPr id="188" name="直線矢印コネクタ 187">
          <a:extLst>
            <a:ext uri="{FF2B5EF4-FFF2-40B4-BE49-F238E27FC236}">
              <a16:creationId xmlns:a16="http://schemas.microsoft.com/office/drawing/2014/main" id="{6E8D41E0-A233-4B48-BCCD-03F26DB70589}"/>
            </a:ext>
          </a:extLst>
        </xdr:cNvPr>
        <xdr:cNvCxnSpPr>
          <a:cxnSpLocks/>
          <a:stCxn id="15" idx="3"/>
        </xdr:cNvCxnSpPr>
      </xdr:nvCxnSpPr>
      <xdr:spPr>
        <a:xfrm>
          <a:off x="8332200" y="6812775"/>
          <a:ext cx="540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531000</xdr:colOff>
      <xdr:row>19</xdr:row>
      <xdr:rowOff>108450</xdr:rowOff>
    </xdr:from>
    <xdr:to>
      <xdr:col>12</xdr:col>
      <xdr:colOff>664200</xdr:colOff>
      <xdr:row>19</xdr:row>
      <xdr:rowOff>108450</xdr:rowOff>
    </xdr:to>
    <xdr:cxnSp macro="">
      <xdr:nvCxnSpPr>
        <xdr:cNvPr id="200" name="直線矢印コネクタ 199">
          <a:extLst>
            <a:ext uri="{FF2B5EF4-FFF2-40B4-BE49-F238E27FC236}">
              <a16:creationId xmlns:a16="http://schemas.microsoft.com/office/drawing/2014/main" id="{53680BD2-5CE2-4DA6-A106-03D365C4076D}"/>
            </a:ext>
          </a:extLst>
        </xdr:cNvPr>
        <xdr:cNvCxnSpPr>
          <a:cxnSpLocks/>
        </xdr:cNvCxnSpPr>
      </xdr:nvCxnSpPr>
      <xdr:spPr>
        <a:xfrm flipV="1">
          <a:off x="4645800" y="5070975"/>
          <a:ext cx="4248000" cy="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394200</xdr:colOff>
      <xdr:row>41</xdr:row>
      <xdr:rowOff>167550</xdr:rowOff>
    </xdr:from>
    <xdr:to>
      <xdr:col>2</xdr:col>
      <xdr:colOff>394200</xdr:colOff>
      <xdr:row>43</xdr:row>
      <xdr:rowOff>190500</xdr:rowOff>
    </xdr:to>
    <xdr:cxnSp macro="">
      <xdr:nvCxnSpPr>
        <xdr:cNvPr id="215" name="直線矢印コネクタ 214">
          <a:extLst>
            <a:ext uri="{FF2B5EF4-FFF2-40B4-BE49-F238E27FC236}">
              <a16:creationId xmlns:a16="http://schemas.microsoft.com/office/drawing/2014/main" id="{6ED0B579-184F-48D1-B664-AF6051B8967E}"/>
            </a:ext>
          </a:extLst>
        </xdr:cNvPr>
        <xdr:cNvCxnSpPr>
          <a:cxnSpLocks/>
        </xdr:cNvCxnSpPr>
      </xdr:nvCxnSpPr>
      <xdr:spPr>
        <a:xfrm>
          <a:off x="1765800" y="10826025"/>
          <a:ext cx="0" cy="51825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0</xdr:colOff>
      <xdr:row>49</xdr:row>
      <xdr:rowOff>0</xdr:rowOff>
    </xdr:from>
    <xdr:to>
      <xdr:col>6</xdr:col>
      <xdr:colOff>531000</xdr:colOff>
      <xdr:row>53</xdr:row>
      <xdr:rowOff>17400</xdr:rowOff>
    </xdr:to>
    <xdr:sp macro="" textlink="">
      <xdr:nvSpPr>
        <xdr:cNvPr id="232" name="フローチャート: 代替処理 231">
          <a:extLst>
            <a:ext uri="{FF2B5EF4-FFF2-40B4-BE49-F238E27FC236}">
              <a16:creationId xmlns:a16="http://schemas.microsoft.com/office/drawing/2014/main" id="{A5F24619-3EB2-479A-A929-D0ACED9A7B23}"/>
            </a:ext>
          </a:extLst>
        </xdr:cNvPr>
        <xdr:cNvSpPr/>
      </xdr:nvSpPr>
      <xdr:spPr>
        <a:xfrm>
          <a:off x="685800" y="12392025"/>
          <a:ext cx="3960000" cy="1008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対策</a:t>
          </a:r>
          <a:r>
            <a:rPr kumimoji="1" lang="ja-JP" altLang="en-US" sz="1600" b="1" cap="none" spc="0" baseline="0">
              <a:ln w="0"/>
              <a:solidFill>
                <a:sysClr val="windowText" lastClr="000000"/>
              </a:solidFill>
              <a:effectLst/>
              <a:latin typeface="Arial" panose="020B0604020202020204" pitchFamily="34" charset="0"/>
              <a:ea typeface="ＭＳ Ｐゴシック" panose="020B0600070205080204" pitchFamily="50" charset="-128"/>
              <a:cs typeface="Arial" panose="020B0604020202020204" pitchFamily="34" charset="0"/>
            </a:rPr>
            <a:t>は</a:t>
          </a:r>
          <a:r>
            <a:rPr kumimoji="1" lang="ja-JP" altLang="ja-JP" sz="1600" b="1" baseline="0">
              <a:solidFill>
                <a:sysClr val="windowText" lastClr="000000"/>
              </a:solidFill>
              <a:effectLst/>
              <a:latin typeface="+mn-lt"/>
              <a:ea typeface="+mn-ea"/>
              <a:cs typeface="+mn-cs"/>
            </a:rPr>
            <a:t>高効率化を含んでいませんか？</a:t>
          </a:r>
          <a:endParaRPr kumimoji="1" lang="en-US" altLang="ja-JP" sz="1600" b="1" baseline="0">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cap="none" spc="0" baseline="0">
            <a:ln w="0"/>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高効率化を含んでいる場合は本ツールは利用できません</a:t>
          </a:r>
          <a:endParaRPr kumimoji="1" lang="ja-JP" altLang="en-US" sz="11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xdr:txBody>
    </xdr:sp>
    <xdr:clientData/>
  </xdr:twoCellAnchor>
  <xdr:twoCellAnchor>
    <xdr:from>
      <xdr:col>1</xdr:col>
      <xdr:colOff>0</xdr:colOff>
      <xdr:row>61</xdr:row>
      <xdr:rowOff>0</xdr:rowOff>
    </xdr:from>
    <xdr:to>
      <xdr:col>6</xdr:col>
      <xdr:colOff>531000</xdr:colOff>
      <xdr:row>65</xdr:row>
      <xdr:rowOff>89400</xdr:rowOff>
    </xdr:to>
    <xdr:sp macro="" textlink="">
      <xdr:nvSpPr>
        <xdr:cNvPr id="233" name="フローチャート: 代替処理 232">
          <a:extLst>
            <a:ext uri="{FF2B5EF4-FFF2-40B4-BE49-F238E27FC236}">
              <a16:creationId xmlns:a16="http://schemas.microsoft.com/office/drawing/2014/main" id="{286BAC88-C1DA-4B0B-9ED1-5D260397E79F}"/>
            </a:ext>
          </a:extLst>
        </xdr:cNvPr>
        <xdr:cNvSpPr/>
      </xdr:nvSpPr>
      <xdr:spPr>
        <a:xfrm>
          <a:off x="685800" y="14620875"/>
          <a:ext cx="3960000" cy="1080000"/>
        </a:xfrm>
        <a:prstGeom prst="flowChartAlternateProcess">
          <a:avLst/>
        </a:prstGeom>
        <a:solidFill>
          <a:srgbClr val="CC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工業炉効果算定ツールを利用できます</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【2 </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算定シート</a:t>
          </a: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に入力してください</a:t>
          </a:r>
        </a:p>
      </xdr:txBody>
    </xdr:sp>
    <xdr:clientData/>
  </xdr:twoCellAnchor>
  <xdr:twoCellAnchor>
    <xdr:from>
      <xdr:col>2</xdr:col>
      <xdr:colOff>394200</xdr:colOff>
      <xdr:row>53</xdr:row>
      <xdr:rowOff>22725</xdr:rowOff>
    </xdr:from>
    <xdr:to>
      <xdr:col>2</xdr:col>
      <xdr:colOff>394200</xdr:colOff>
      <xdr:row>55</xdr:row>
      <xdr:rowOff>31425</xdr:rowOff>
    </xdr:to>
    <xdr:cxnSp macro="">
      <xdr:nvCxnSpPr>
        <xdr:cNvPr id="239" name="直線矢印コネクタ 238">
          <a:extLst>
            <a:ext uri="{FF2B5EF4-FFF2-40B4-BE49-F238E27FC236}">
              <a16:creationId xmlns:a16="http://schemas.microsoft.com/office/drawing/2014/main" id="{01E4058B-3DBF-4E2C-9B4A-399F557DAE38}"/>
            </a:ext>
          </a:extLst>
        </xdr:cNvPr>
        <xdr:cNvCxnSpPr>
          <a:cxnSpLocks/>
        </xdr:cNvCxnSpPr>
      </xdr:nvCxnSpPr>
      <xdr:spPr>
        <a:xfrm>
          <a:off x="1765800" y="13405350"/>
          <a:ext cx="0" cy="5040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152400</xdr:colOff>
      <xdr:row>61</xdr:row>
      <xdr:rowOff>0</xdr:rowOff>
    </xdr:from>
    <xdr:to>
      <xdr:col>13</xdr:col>
      <xdr:colOff>683400</xdr:colOff>
      <xdr:row>65</xdr:row>
      <xdr:rowOff>89400</xdr:rowOff>
    </xdr:to>
    <xdr:sp macro="" textlink="">
      <xdr:nvSpPr>
        <xdr:cNvPr id="259" name="フローチャート: 代替処理 258">
          <a:extLst>
            <a:ext uri="{FF2B5EF4-FFF2-40B4-BE49-F238E27FC236}">
              <a16:creationId xmlns:a16="http://schemas.microsoft.com/office/drawing/2014/main" id="{E0099A37-DE30-4ED9-9B90-4891CFEB3BCF}"/>
            </a:ext>
          </a:extLst>
        </xdr:cNvPr>
        <xdr:cNvSpPr/>
      </xdr:nvSpPr>
      <xdr:spPr>
        <a:xfrm>
          <a:off x="5638800" y="14620875"/>
          <a:ext cx="3960000" cy="1080000"/>
        </a:xfrm>
        <a:prstGeom prst="flowChartAlternateProcess">
          <a:avLst/>
        </a:prstGeom>
        <a:solidFill>
          <a:srgbClr val="CCFFCC"/>
        </a:solidFill>
        <a:ln w="12700" cap="flat" cmpd="sng" algn="ctr">
          <a:solidFill>
            <a:srgbClr val="E7E6E6">
              <a:lumMod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i="0" baseline="0">
              <a:effectLst/>
              <a:latin typeface="ＭＳ Ｐゴシック" panose="020B0600070205080204" pitchFamily="50" charset="-128"/>
              <a:ea typeface="ＭＳ Ｐゴシック" panose="020B0600070205080204" pitchFamily="50" charset="-128"/>
              <a:cs typeface="+mn-cs"/>
            </a:rPr>
            <a:t>CO2</a:t>
          </a:r>
          <a:r>
            <a:rPr kumimoji="1" lang="ja-JP" altLang="ja-JP" sz="1600" b="1" i="0" baseline="0">
              <a:effectLst/>
              <a:latin typeface="ＭＳ Ｐゴシック" panose="020B0600070205080204" pitchFamily="50" charset="-128"/>
              <a:ea typeface="ＭＳ Ｐゴシック" panose="020B0600070205080204" pitchFamily="50" charset="-128"/>
              <a:cs typeface="+mn-cs"/>
            </a:rPr>
            <a:t>削減対策の効果算定</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ガイドライン等を参照し、計算してください</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xdr:txBody>
    </xdr:sp>
    <xdr:clientData/>
  </xdr:twoCellAnchor>
  <xdr:twoCellAnchor>
    <xdr:from>
      <xdr:col>1</xdr:col>
      <xdr:colOff>0</xdr:colOff>
      <xdr:row>23</xdr:row>
      <xdr:rowOff>0</xdr:rowOff>
    </xdr:from>
    <xdr:to>
      <xdr:col>4</xdr:col>
      <xdr:colOff>102600</xdr:colOff>
      <xdr:row>27</xdr:row>
      <xdr:rowOff>233400</xdr:rowOff>
    </xdr:to>
    <xdr:sp macro="" textlink="">
      <xdr:nvSpPr>
        <xdr:cNvPr id="12" name="フローチャート: 代替処理 11">
          <a:extLst>
            <a:ext uri="{FF2B5EF4-FFF2-40B4-BE49-F238E27FC236}">
              <a16:creationId xmlns:a16="http://schemas.microsoft.com/office/drawing/2014/main" id="{C139F28B-E41F-42C1-9550-6E1ED710C8DC}"/>
            </a:ext>
          </a:extLst>
        </xdr:cNvPr>
        <xdr:cNvSpPr/>
      </xdr:nvSpPr>
      <xdr:spPr>
        <a:xfrm>
          <a:off x="685800" y="6200775"/>
          <a:ext cx="2160000" cy="1224000"/>
        </a:xfrm>
        <a:prstGeom prst="flowChartAlternateProcess">
          <a:avLst/>
        </a:prstGeom>
        <a:solidFill>
          <a:srgbClr val="FF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現在お使いの燃料は</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更新対象の工業炉のみで</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使用していますか？</a:t>
          </a:r>
        </a:p>
      </xdr:txBody>
    </xdr:sp>
    <xdr:clientData/>
  </xdr:twoCellAnchor>
  <xdr:twoCellAnchor>
    <xdr:from>
      <xdr:col>9</xdr:col>
      <xdr:colOff>0</xdr:colOff>
      <xdr:row>23</xdr:row>
      <xdr:rowOff>0</xdr:rowOff>
    </xdr:from>
    <xdr:to>
      <xdr:col>12</xdr:col>
      <xdr:colOff>102600</xdr:colOff>
      <xdr:row>27</xdr:row>
      <xdr:rowOff>233400</xdr:rowOff>
    </xdr:to>
    <xdr:sp macro="" textlink="">
      <xdr:nvSpPr>
        <xdr:cNvPr id="15" name="フローチャート: 代替処理 14">
          <a:extLst>
            <a:ext uri="{FF2B5EF4-FFF2-40B4-BE49-F238E27FC236}">
              <a16:creationId xmlns:a16="http://schemas.microsoft.com/office/drawing/2014/main" id="{56899F16-3096-45F9-A000-627281F747C3}"/>
            </a:ext>
          </a:extLst>
        </xdr:cNvPr>
        <xdr:cNvSpPr/>
      </xdr:nvSpPr>
      <xdr:spPr>
        <a:xfrm>
          <a:off x="6172200" y="6200775"/>
          <a:ext cx="2160000" cy="1224000"/>
        </a:xfrm>
        <a:prstGeom prst="flowChartAlternateProcess">
          <a:avLst/>
        </a:prstGeom>
        <a:solidFill>
          <a:srgbClr val="FFFFCC"/>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購入量の按分等により</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燃料の使用量を</a:t>
          </a:r>
          <a:endParaRPr kumimoji="1" lang="en-US" altLang="ja-JP"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2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概算できますか？</a:t>
          </a:r>
        </a:p>
      </xdr:txBody>
    </xdr:sp>
    <xdr:clientData/>
  </xdr:twoCellAnchor>
  <xdr:twoCellAnchor>
    <xdr:from>
      <xdr:col>6</xdr:col>
      <xdr:colOff>531000</xdr:colOff>
      <xdr:row>11</xdr:row>
      <xdr:rowOff>83774</xdr:rowOff>
    </xdr:from>
    <xdr:to>
      <xdr:col>13</xdr:col>
      <xdr:colOff>14400</xdr:colOff>
      <xdr:row>61</xdr:row>
      <xdr:rowOff>224</xdr:rowOff>
    </xdr:to>
    <xdr:cxnSp macro="">
      <xdr:nvCxnSpPr>
        <xdr:cNvPr id="4" name="コネクタ: カギ線 3">
          <a:extLst>
            <a:ext uri="{FF2B5EF4-FFF2-40B4-BE49-F238E27FC236}">
              <a16:creationId xmlns:a16="http://schemas.microsoft.com/office/drawing/2014/main" id="{C7662103-C391-BDCE-76FF-CEAD483124A2}"/>
            </a:ext>
          </a:extLst>
        </xdr:cNvPr>
        <xdr:cNvCxnSpPr>
          <a:cxnSpLocks/>
        </xdr:cNvCxnSpPr>
      </xdr:nvCxnSpPr>
      <xdr:spPr>
        <a:xfrm>
          <a:off x="4645800" y="3065099"/>
          <a:ext cx="4284000" cy="11556000"/>
        </a:xfrm>
        <a:prstGeom prst="bentConnector3">
          <a:avLst>
            <a:gd name="adj1" fmla="val 99986"/>
          </a:avLst>
        </a:prstGeom>
        <a:ln w="57150">
          <a:solidFill>
            <a:schemeClr val="bg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437400</xdr:colOff>
      <xdr:row>27</xdr:row>
      <xdr:rowOff>233400</xdr:rowOff>
    </xdr:from>
    <xdr:to>
      <xdr:col>6</xdr:col>
      <xdr:colOff>394200</xdr:colOff>
      <xdr:row>29</xdr:row>
      <xdr:rowOff>134100</xdr:rowOff>
    </xdr:to>
    <xdr:cxnSp macro="">
      <xdr:nvCxnSpPr>
        <xdr:cNvPr id="10" name="コネクタ: カギ線 9">
          <a:extLst>
            <a:ext uri="{FF2B5EF4-FFF2-40B4-BE49-F238E27FC236}">
              <a16:creationId xmlns:a16="http://schemas.microsoft.com/office/drawing/2014/main" id="{63997C15-771D-4556-8850-5F3F886DD411}"/>
            </a:ext>
          </a:extLst>
        </xdr:cNvPr>
        <xdr:cNvCxnSpPr>
          <a:stCxn id="14" idx="2"/>
        </xdr:cNvCxnSpPr>
      </xdr:nvCxnSpPr>
      <xdr:spPr>
        <a:xfrm rot="5400000">
          <a:off x="2961000" y="6272775"/>
          <a:ext cx="396000" cy="2700000"/>
        </a:xfrm>
        <a:prstGeom prst="bentConnector2">
          <a:avLst/>
        </a:prstGeom>
        <a:ln w="57150">
          <a:solidFill>
            <a:schemeClr val="bg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444600</xdr:colOff>
      <xdr:row>27</xdr:row>
      <xdr:rowOff>233400</xdr:rowOff>
    </xdr:from>
    <xdr:to>
      <xdr:col>10</xdr:col>
      <xdr:colOff>394200</xdr:colOff>
      <xdr:row>30</xdr:row>
      <xdr:rowOff>210450</xdr:rowOff>
    </xdr:to>
    <xdr:cxnSp macro="">
      <xdr:nvCxnSpPr>
        <xdr:cNvPr id="18" name="コネクタ: カギ線 17">
          <a:extLst>
            <a:ext uri="{FF2B5EF4-FFF2-40B4-BE49-F238E27FC236}">
              <a16:creationId xmlns:a16="http://schemas.microsoft.com/office/drawing/2014/main" id="{134DBFE1-174B-4A8A-857B-DD800B26D746}"/>
            </a:ext>
          </a:extLst>
        </xdr:cNvPr>
        <xdr:cNvCxnSpPr>
          <a:stCxn id="15" idx="2"/>
        </xdr:cNvCxnSpPr>
      </xdr:nvCxnSpPr>
      <xdr:spPr>
        <a:xfrm rot="5400000">
          <a:off x="4174200" y="5066775"/>
          <a:ext cx="720000" cy="5436000"/>
        </a:xfrm>
        <a:prstGeom prst="bentConnector2">
          <a:avLst/>
        </a:prstGeom>
        <a:ln w="57150">
          <a:solidFill>
            <a:schemeClr val="bg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7</xdr:row>
      <xdr:rowOff>0</xdr:rowOff>
    </xdr:from>
    <xdr:to>
      <xdr:col>6</xdr:col>
      <xdr:colOff>531000</xdr:colOff>
      <xdr:row>15</xdr:row>
      <xdr:rowOff>178800</xdr:rowOff>
    </xdr:to>
    <xdr:sp macro="" textlink="">
      <xdr:nvSpPr>
        <xdr:cNvPr id="6" name="フローチャート: 代替処理 5">
          <a:extLst>
            <a:ext uri="{FF2B5EF4-FFF2-40B4-BE49-F238E27FC236}">
              <a16:creationId xmlns:a16="http://schemas.microsoft.com/office/drawing/2014/main" id="{DEBF9332-55D6-4E01-9CE8-CB2959EE0A26}"/>
            </a:ext>
          </a:extLst>
        </xdr:cNvPr>
        <xdr:cNvSpPr/>
      </xdr:nvSpPr>
      <xdr:spPr>
        <a:xfrm>
          <a:off x="685800" y="1990725"/>
          <a:ext cx="3960000" cy="2160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現在お使いの工業炉の燃料は</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次の中にありますか？</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（原油、</a:t>
          </a: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A</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重油、</a:t>
          </a: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C</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重油、灯油、</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LPG</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LNG</a:t>
          </a:r>
          <a:r>
            <a:rPr kumimoji="1" lang="ja-JP" altLang="en-US"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、都市ガス）</a:t>
          </a:r>
          <a:endParaRPr kumimoji="1" lang="en-US" altLang="ja-JP" sz="16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endParaRPr kumimoji="1" lang="en-US" altLang="ja-JP" sz="14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a:p>
          <a:pPr algn="ctr"/>
          <a:r>
            <a:rPr kumimoji="1" lang="en-US" altLang="ja-JP" sz="1200" b="0"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ja-JP"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燃料供給業者提供の総発熱量（高位発熱量）を</a:t>
          </a:r>
          <a:endParaRPr kumimoji="1" lang="en-US" altLang="ja-JP"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ctr"/>
          <a:r>
            <a:rPr kumimoji="1" lang="ja-JP" altLang="ja-JP"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計算に使用したい場合</a:t>
          </a:r>
          <a:r>
            <a:rPr kumimoji="1" lang="ja-JP" altLang="en-US"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は</a:t>
          </a:r>
          <a:r>
            <a:rPr kumimoji="1" lang="ja-JP" altLang="ja-JP" sz="12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「いいえ」を選択してください</a:t>
          </a:r>
          <a:endParaRPr lang="ja-JP" altLang="ja-JP" sz="1200" b="0">
            <a:solidFill>
              <a:sysClr val="windowText" lastClr="000000"/>
            </a:solidFill>
            <a:effectLst/>
            <a:latin typeface="ＭＳ Ｐゴシック" panose="020B0600070205080204" pitchFamily="50" charset="-128"/>
            <a:ea typeface="ＭＳ Ｐゴシック" panose="020B0600070205080204" pitchFamily="50" charset="-128"/>
          </a:endParaRPr>
        </a:p>
        <a:p>
          <a:pPr algn="ctr"/>
          <a:endParaRPr kumimoji="1" lang="ja-JP" altLang="en-US" sz="1400" b="1" cap="none" spc="0" baseline="0">
            <a:ln w="0"/>
            <a:solidFill>
              <a:schemeClr val="tx1"/>
            </a:solidFill>
            <a:effectLst/>
            <a:latin typeface="ＭＳ Ｐゴシック" panose="020B0600070205080204" pitchFamily="50" charset="-128"/>
            <a:ea typeface="ＭＳ Ｐゴシック" panose="020B0600070205080204" pitchFamily="50" charset="-128"/>
            <a:cs typeface="Arial" panose="020B0604020202020204" pitchFamily="34" charset="0"/>
          </a:endParaRPr>
        </a:p>
      </xdr:txBody>
    </xdr:sp>
    <xdr:clientData/>
  </xdr:twoCellAnchor>
  <xdr:twoCellAnchor>
    <xdr:from>
      <xdr:col>1</xdr:col>
      <xdr:colOff>0</xdr:colOff>
      <xdr:row>18</xdr:row>
      <xdr:rowOff>0</xdr:rowOff>
    </xdr:from>
    <xdr:to>
      <xdr:col>6</xdr:col>
      <xdr:colOff>531000</xdr:colOff>
      <xdr:row>20</xdr:row>
      <xdr:rowOff>224700</xdr:rowOff>
    </xdr:to>
    <xdr:sp macro="" textlink="">
      <xdr:nvSpPr>
        <xdr:cNvPr id="7" name="フローチャート: 代替処理 6">
          <a:extLst>
            <a:ext uri="{FF2B5EF4-FFF2-40B4-BE49-F238E27FC236}">
              <a16:creationId xmlns:a16="http://schemas.microsoft.com/office/drawing/2014/main" id="{5D3BDF06-3E08-4513-9ED6-65AA4A7781D6}"/>
            </a:ext>
          </a:extLst>
        </xdr:cNvPr>
        <xdr:cNvSpPr/>
      </xdr:nvSpPr>
      <xdr:spPr>
        <a:xfrm>
          <a:off x="685800" y="4714875"/>
          <a:ext cx="3960000" cy="720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現在お使いの工業炉の</a:t>
          </a:r>
          <a:endPar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燃料の種類は、２種類以内ですか？</a:t>
          </a:r>
        </a:p>
      </xdr:txBody>
    </xdr:sp>
    <xdr:clientData/>
  </xdr:twoCellAnchor>
  <xdr:twoCellAnchor>
    <xdr:from>
      <xdr:col>1</xdr:col>
      <xdr:colOff>0</xdr:colOff>
      <xdr:row>32</xdr:row>
      <xdr:rowOff>238125</xdr:rowOff>
    </xdr:from>
    <xdr:to>
      <xdr:col>6</xdr:col>
      <xdr:colOff>531000</xdr:colOff>
      <xdr:row>41</xdr:row>
      <xdr:rowOff>169275</xdr:rowOff>
    </xdr:to>
    <xdr:sp macro="" textlink="">
      <xdr:nvSpPr>
        <xdr:cNvPr id="16" name="フローチャート: 代替処理 15">
          <a:extLst>
            <a:ext uri="{FF2B5EF4-FFF2-40B4-BE49-F238E27FC236}">
              <a16:creationId xmlns:a16="http://schemas.microsoft.com/office/drawing/2014/main" id="{13CD4A0D-C7BB-4E38-B6B5-460EB4C574F8}"/>
            </a:ext>
          </a:extLst>
        </xdr:cNvPr>
        <xdr:cNvSpPr/>
      </xdr:nvSpPr>
      <xdr:spPr>
        <a:xfrm>
          <a:off x="685800" y="8667750"/>
          <a:ext cx="3960000" cy="2160000"/>
        </a:xfrm>
        <a:prstGeom prst="flowChartAlternateProcess">
          <a:avLst/>
        </a:prstGeom>
        <a:solidFill>
          <a:srgbClr val="CCECFF"/>
        </a:solidFill>
        <a:ln w="12700" cap="flat" cmpd="sng" algn="ctr">
          <a:solidFill>
            <a:srgbClr val="E7E6E6">
              <a:lumMod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導入予定の工業炉の燃料は</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次の中にありますか？</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（原油、</a:t>
          </a:r>
          <a:r>
            <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A</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重油、</a:t>
          </a:r>
          <a:r>
            <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C</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重油、灯油、</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LPG</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LNG</a:t>
          </a:r>
          <a:r>
            <a:rPr kumimoji="1" lang="ja-JP" altLang="en-US"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、都市ガス）</a:t>
          </a:r>
          <a:endParaRPr kumimoji="1" lang="en-US" altLang="ja-JP" sz="16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燃料供給業者提供の総発熱量（高位発熱量）を</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計算に使用したい場合</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a:t>
          </a:r>
          <a:r>
            <a:rPr kumimoji="1"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「いいえ」を選択してください</a:t>
          </a:r>
          <a:endParaRPr kumimoji="0" lang="ja-JP"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400" b="1" i="0" u="none" strike="noStrike" kern="0" cap="none" spc="0" normalizeH="0" baseline="0" noProof="0">
            <a:ln w="0"/>
            <a:solidFill>
              <a:sysClr val="windowText" lastClr="000000"/>
            </a:solidFill>
            <a:effectLst/>
            <a:uLnTx/>
            <a:uFillTx/>
            <a:latin typeface="ＭＳ Ｐゴシック" panose="020B0600070205080204" pitchFamily="50" charset="-128"/>
            <a:ea typeface="ＭＳ Ｐゴシック" panose="020B0600070205080204" pitchFamily="50" charset="-128"/>
            <a:cs typeface="Arial" panose="020B0604020202020204" pitchFamily="34" charset="0"/>
          </a:endParaRPr>
        </a:p>
      </xdr:txBody>
    </xdr:sp>
    <xdr:clientData/>
  </xdr:twoCellAnchor>
  <xdr:twoCellAnchor>
    <xdr:from>
      <xdr:col>1</xdr:col>
      <xdr:colOff>0</xdr:colOff>
      <xdr:row>44</xdr:row>
      <xdr:rowOff>0</xdr:rowOff>
    </xdr:from>
    <xdr:to>
      <xdr:col>6</xdr:col>
      <xdr:colOff>531000</xdr:colOff>
      <xdr:row>46</xdr:row>
      <xdr:rowOff>224700</xdr:rowOff>
    </xdr:to>
    <xdr:sp macro="" textlink="">
      <xdr:nvSpPr>
        <xdr:cNvPr id="17" name="フローチャート: 代替処理 16">
          <a:extLst>
            <a:ext uri="{FF2B5EF4-FFF2-40B4-BE49-F238E27FC236}">
              <a16:creationId xmlns:a16="http://schemas.microsoft.com/office/drawing/2014/main" id="{5D2BEFDB-D382-4764-9D17-7ED20D2D4D96}"/>
            </a:ext>
          </a:extLst>
        </xdr:cNvPr>
        <xdr:cNvSpPr/>
      </xdr:nvSpPr>
      <xdr:spPr>
        <a:xfrm>
          <a:off x="685800" y="11401425"/>
          <a:ext cx="3960000" cy="720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導入予定の燃料の種類は、</a:t>
          </a:r>
          <a:endPar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１種類ですか？</a:t>
          </a:r>
        </a:p>
      </xdr:txBody>
    </xdr:sp>
    <xdr:clientData/>
  </xdr:twoCellAnchor>
  <xdr:twoCellAnchor>
    <xdr:from>
      <xdr:col>1</xdr:col>
      <xdr:colOff>0</xdr:colOff>
      <xdr:row>55</xdr:row>
      <xdr:rowOff>0</xdr:rowOff>
    </xdr:from>
    <xdr:to>
      <xdr:col>6</xdr:col>
      <xdr:colOff>531000</xdr:colOff>
      <xdr:row>59</xdr:row>
      <xdr:rowOff>17400</xdr:rowOff>
    </xdr:to>
    <xdr:sp macro="" textlink="">
      <xdr:nvSpPr>
        <xdr:cNvPr id="2" name="フローチャート: 代替処理 1">
          <a:extLst>
            <a:ext uri="{FF2B5EF4-FFF2-40B4-BE49-F238E27FC236}">
              <a16:creationId xmlns:a16="http://schemas.microsoft.com/office/drawing/2014/main" id="{D404CB36-E969-436A-AD57-466E453C8E6D}"/>
            </a:ext>
          </a:extLst>
        </xdr:cNvPr>
        <xdr:cNvSpPr/>
      </xdr:nvSpPr>
      <xdr:spPr>
        <a:xfrm>
          <a:off x="685800" y="13877925"/>
          <a:ext cx="3960000" cy="1008000"/>
        </a:xfrm>
        <a:prstGeom prst="flowChartAlternateProcess">
          <a:avLst/>
        </a:prstGeom>
        <a:solidFill>
          <a:srgbClr val="CCECFF"/>
        </a:solidFill>
        <a:ln>
          <a:solidFill>
            <a:schemeClr val="bg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燃料転換後の燃料が</a:t>
          </a:r>
          <a:r>
            <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LNG</a:t>
          </a: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で、且つ、</a:t>
          </a:r>
          <a:endPar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気化器で自己消費される場合、</a:t>
          </a:r>
          <a:endParaRPr kumimoji="1" lang="en-US" altLang="ja-JP"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600" b="1" cap="none" spc="0" baseline="0">
              <a:ln w="0"/>
              <a:solidFill>
                <a:schemeClr val="tx1"/>
              </a:solidFill>
              <a:effectLst/>
              <a:latin typeface="Arial" panose="020B0604020202020204" pitchFamily="34" charset="0"/>
              <a:ea typeface="ＭＳ Ｐゴシック" panose="020B0600070205080204" pitchFamily="50" charset="-128"/>
              <a:cs typeface="Arial" panose="020B0604020202020204" pitchFamily="34" charset="0"/>
            </a:rPr>
            <a:t>自己消費率を算定できますか？</a:t>
          </a:r>
        </a:p>
      </xdr:txBody>
    </xdr:sp>
    <xdr:clientData/>
  </xdr:twoCellAnchor>
  <xdr:twoCellAnchor>
    <xdr:from>
      <xdr:col>6</xdr:col>
      <xdr:colOff>533400</xdr:colOff>
      <xdr:row>57</xdr:row>
      <xdr:rowOff>38100</xdr:rowOff>
    </xdr:from>
    <xdr:to>
      <xdr:col>12</xdr:col>
      <xdr:colOff>666600</xdr:colOff>
      <xdr:row>57</xdr:row>
      <xdr:rowOff>38350</xdr:rowOff>
    </xdr:to>
    <xdr:cxnSp macro="">
      <xdr:nvCxnSpPr>
        <xdr:cNvPr id="3" name="直線矢印コネクタ 2">
          <a:extLst>
            <a:ext uri="{FF2B5EF4-FFF2-40B4-BE49-F238E27FC236}">
              <a16:creationId xmlns:a16="http://schemas.microsoft.com/office/drawing/2014/main" id="{93F4FF1E-5071-4770-AD35-49202BDF600B}"/>
            </a:ext>
          </a:extLst>
        </xdr:cNvPr>
        <xdr:cNvCxnSpPr/>
      </xdr:nvCxnSpPr>
      <xdr:spPr>
        <a:xfrm flipV="1">
          <a:off x="4648200" y="15401925"/>
          <a:ext cx="4248000" cy="250"/>
        </a:xfrm>
        <a:prstGeom prst="straightConnector1">
          <a:avLst/>
        </a:prstGeom>
        <a:ln w="63500">
          <a:solidFill>
            <a:schemeClr val="bg2">
              <a:lumMod val="50000"/>
            </a:schemeClr>
          </a:solidFill>
          <a:prstDash val="solid"/>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394200</xdr:colOff>
      <xdr:row>59</xdr:row>
      <xdr:rowOff>19049</xdr:rowOff>
    </xdr:from>
    <xdr:to>
      <xdr:col>2</xdr:col>
      <xdr:colOff>394200</xdr:colOff>
      <xdr:row>61</xdr:row>
      <xdr:rowOff>27749</xdr:rowOff>
    </xdr:to>
    <xdr:cxnSp macro="">
      <xdr:nvCxnSpPr>
        <xdr:cNvPr id="5" name="直線矢印コネクタ 4">
          <a:extLst>
            <a:ext uri="{FF2B5EF4-FFF2-40B4-BE49-F238E27FC236}">
              <a16:creationId xmlns:a16="http://schemas.microsoft.com/office/drawing/2014/main" id="{1E28E225-1B49-4011-8395-5BCF048C3AA2}"/>
            </a:ext>
          </a:extLst>
        </xdr:cNvPr>
        <xdr:cNvCxnSpPr>
          <a:cxnSpLocks/>
        </xdr:cNvCxnSpPr>
      </xdr:nvCxnSpPr>
      <xdr:spPr>
        <a:xfrm>
          <a:off x="1765800" y="14887574"/>
          <a:ext cx="0" cy="504000"/>
        </a:xfrm>
        <a:prstGeom prst="straightConnector1">
          <a:avLst/>
        </a:prstGeom>
        <a:ln w="63500">
          <a:solidFill>
            <a:schemeClr val="bg2">
              <a:lumMod val="50000"/>
            </a:schemeClr>
          </a:solidFill>
          <a:headEnd type="none" w="med" len="med"/>
          <a:tailEnd type="triangle" w="med" len="med"/>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270152</xdr:colOff>
      <xdr:row>21</xdr:row>
      <xdr:rowOff>233925</xdr:rowOff>
    </xdr:from>
    <xdr:to>
      <xdr:col>17</xdr:col>
      <xdr:colOff>590552</xdr:colOff>
      <xdr:row>23</xdr:row>
      <xdr:rowOff>231450</xdr:rowOff>
    </xdr:to>
    <xdr:cxnSp macro="">
      <xdr:nvCxnSpPr>
        <xdr:cNvPr id="8" name="コネクタ: カギ線 7">
          <a:extLst>
            <a:ext uri="{FF2B5EF4-FFF2-40B4-BE49-F238E27FC236}">
              <a16:creationId xmlns:a16="http://schemas.microsoft.com/office/drawing/2014/main" id="{CA53A388-B28E-81B4-35A1-05D7D6F1A744}"/>
            </a:ext>
          </a:extLst>
        </xdr:cNvPr>
        <xdr:cNvCxnSpPr/>
      </xdr:nvCxnSpPr>
      <xdr:spPr>
        <a:xfrm rot="10800000">
          <a:off x="10071377" y="11768700"/>
          <a:ext cx="1692000" cy="1512000"/>
        </a:xfrm>
        <a:prstGeom prst="bentConnector3">
          <a:avLst>
            <a:gd name="adj1" fmla="val -99011"/>
          </a:avLst>
        </a:prstGeom>
        <a:ln>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355500</xdr:colOff>
      <xdr:row>22</xdr:row>
      <xdr:rowOff>95250</xdr:rowOff>
    </xdr:from>
    <xdr:to>
      <xdr:col>17</xdr:col>
      <xdr:colOff>126900</xdr:colOff>
      <xdr:row>22</xdr:row>
      <xdr:rowOff>347250</xdr:rowOff>
    </xdr:to>
    <xdr:cxnSp macro="">
      <xdr:nvCxnSpPr>
        <xdr:cNvPr id="24" name="コネクタ: カギ線 23">
          <a:extLst>
            <a:ext uri="{FF2B5EF4-FFF2-40B4-BE49-F238E27FC236}">
              <a16:creationId xmlns:a16="http://schemas.microsoft.com/office/drawing/2014/main" id="{6C8768BA-2DFA-21BA-F7CE-6752A840247E}"/>
            </a:ext>
          </a:extLst>
        </xdr:cNvPr>
        <xdr:cNvCxnSpPr/>
      </xdr:nvCxnSpPr>
      <xdr:spPr>
        <a:xfrm>
          <a:off x="6727725" y="12134850"/>
          <a:ext cx="4572000" cy="252000"/>
        </a:xfrm>
        <a:prstGeom prst="bentConnector3">
          <a:avLst>
            <a:gd name="adj1" fmla="val 99897"/>
          </a:avLst>
        </a:prstGeom>
        <a:ln>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126900</xdr:colOff>
      <xdr:row>22</xdr:row>
      <xdr:rowOff>419099</xdr:rowOff>
    </xdr:from>
    <xdr:to>
      <xdr:col>17</xdr:col>
      <xdr:colOff>126900</xdr:colOff>
      <xdr:row>23</xdr:row>
      <xdr:rowOff>238274</xdr:rowOff>
    </xdr:to>
    <xdr:cxnSp macro="">
      <xdr:nvCxnSpPr>
        <xdr:cNvPr id="31" name="直線矢印コネクタ 30">
          <a:extLst>
            <a:ext uri="{FF2B5EF4-FFF2-40B4-BE49-F238E27FC236}">
              <a16:creationId xmlns:a16="http://schemas.microsoft.com/office/drawing/2014/main" id="{D9CEDC10-FC29-176A-981C-BFDB9F26F507}"/>
            </a:ext>
          </a:extLst>
        </xdr:cNvPr>
        <xdr:cNvCxnSpPr/>
      </xdr:nvCxnSpPr>
      <xdr:spPr>
        <a:xfrm>
          <a:off x="11299725" y="12458699"/>
          <a:ext cx="0" cy="324000"/>
        </a:xfrm>
        <a:prstGeom prst="straightConnector1">
          <a:avLst/>
        </a:prstGeom>
        <a:ln>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488402</xdr:colOff>
      <xdr:row>21</xdr:row>
      <xdr:rowOff>233625</xdr:rowOff>
    </xdr:from>
    <xdr:to>
      <xdr:col>15</xdr:col>
      <xdr:colOff>304802</xdr:colOff>
      <xdr:row>22</xdr:row>
      <xdr:rowOff>304800</xdr:rowOff>
    </xdr:to>
    <xdr:cxnSp macro="">
      <xdr:nvCxnSpPr>
        <xdr:cNvPr id="7" name="コネクタ: カギ線 6">
          <a:extLst>
            <a:ext uri="{FF2B5EF4-FFF2-40B4-BE49-F238E27FC236}">
              <a16:creationId xmlns:a16="http://schemas.microsoft.com/office/drawing/2014/main" id="{B4A70006-3B03-4EB8-B98E-A89ECEB72785}"/>
            </a:ext>
          </a:extLst>
        </xdr:cNvPr>
        <xdr:cNvCxnSpPr/>
      </xdr:nvCxnSpPr>
      <xdr:spPr>
        <a:xfrm rot="10800000" flipV="1">
          <a:off x="8918027" y="11768400"/>
          <a:ext cx="1188000" cy="576000"/>
        </a:xfrm>
        <a:prstGeom prst="bentConnector3">
          <a:avLst>
            <a:gd name="adj1" fmla="val 99934"/>
          </a:avLst>
        </a:prstGeom>
        <a:ln>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381000</xdr:colOff>
      <xdr:row>22</xdr:row>
      <xdr:rowOff>95250</xdr:rowOff>
    </xdr:from>
    <xdr:to>
      <xdr:col>9</xdr:col>
      <xdr:colOff>197400</xdr:colOff>
      <xdr:row>22</xdr:row>
      <xdr:rowOff>95250</xdr:rowOff>
    </xdr:to>
    <xdr:cxnSp macro="">
      <xdr:nvCxnSpPr>
        <xdr:cNvPr id="3" name="直線矢印コネクタ 2">
          <a:extLst>
            <a:ext uri="{FF2B5EF4-FFF2-40B4-BE49-F238E27FC236}">
              <a16:creationId xmlns:a16="http://schemas.microsoft.com/office/drawing/2014/main" id="{64A8D3E6-1C19-0677-45FB-ECEB96339E08}"/>
            </a:ext>
          </a:extLst>
        </xdr:cNvPr>
        <xdr:cNvCxnSpPr/>
      </xdr:nvCxnSpPr>
      <xdr:spPr>
        <a:xfrm>
          <a:off x="4695825" y="12134850"/>
          <a:ext cx="1188000" cy="0"/>
        </a:xfrm>
        <a:prstGeom prst="straightConnector1">
          <a:avLst/>
        </a:prstGeom>
        <a:ln>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352425</xdr:colOff>
      <xdr:row>21</xdr:row>
      <xdr:rowOff>114300</xdr:rowOff>
    </xdr:from>
    <xdr:to>
      <xdr:col>14</xdr:col>
      <xdr:colOff>530625</xdr:colOff>
      <xdr:row>29</xdr:row>
      <xdr:rowOff>250875</xdr:rowOff>
    </xdr:to>
    <xdr:cxnSp macro="">
      <xdr:nvCxnSpPr>
        <xdr:cNvPr id="4" name="コネクタ: カギ線 3">
          <a:extLst>
            <a:ext uri="{FF2B5EF4-FFF2-40B4-BE49-F238E27FC236}">
              <a16:creationId xmlns:a16="http://schemas.microsoft.com/office/drawing/2014/main" id="{60151602-7FF7-BF85-33F6-113AF787347D}"/>
            </a:ext>
          </a:extLst>
        </xdr:cNvPr>
        <xdr:cNvCxnSpPr/>
      </xdr:nvCxnSpPr>
      <xdr:spPr>
        <a:xfrm>
          <a:off x="8782050" y="11649075"/>
          <a:ext cx="864000" cy="4680000"/>
        </a:xfrm>
        <a:prstGeom prst="bentConnector3">
          <a:avLst>
            <a:gd name="adj1" fmla="val 586458"/>
          </a:avLst>
        </a:prstGeom>
        <a:ln w="12700">
          <a:solidFill>
            <a:srgbClr val="FF99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15</xdr:row>
      <xdr:rowOff>552450</xdr:rowOff>
    </xdr:from>
    <xdr:to>
      <xdr:col>18</xdr:col>
      <xdr:colOff>19050</xdr:colOff>
      <xdr:row>21</xdr:row>
      <xdr:rowOff>90150</xdr:rowOff>
    </xdr:to>
    <xdr:cxnSp macro="">
      <xdr:nvCxnSpPr>
        <xdr:cNvPr id="9" name="直線矢印コネクタ 8">
          <a:extLst>
            <a:ext uri="{FF2B5EF4-FFF2-40B4-BE49-F238E27FC236}">
              <a16:creationId xmlns:a16="http://schemas.microsoft.com/office/drawing/2014/main" id="{3142596A-75FF-59BB-2142-C79396E1A293}"/>
            </a:ext>
          </a:extLst>
        </xdr:cNvPr>
        <xdr:cNvCxnSpPr/>
      </xdr:nvCxnSpPr>
      <xdr:spPr>
        <a:xfrm>
          <a:off x="11877675" y="8924925"/>
          <a:ext cx="0" cy="2700000"/>
        </a:xfrm>
        <a:prstGeom prst="straightConnector1">
          <a:avLst/>
        </a:prstGeom>
        <a:ln w="12700">
          <a:solidFill>
            <a:srgbClr val="FF99FF"/>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10</xdr:row>
      <xdr:rowOff>9525</xdr:rowOff>
    </xdr:from>
    <xdr:to>
      <xdr:col>14</xdr:col>
      <xdr:colOff>4125</xdr:colOff>
      <xdr:row>10</xdr:row>
      <xdr:rowOff>9525</xdr:rowOff>
    </xdr:to>
    <xdr:cxnSp macro="">
      <xdr:nvCxnSpPr>
        <xdr:cNvPr id="4" name="直線矢印コネクタ 3">
          <a:extLst>
            <a:ext uri="{FF2B5EF4-FFF2-40B4-BE49-F238E27FC236}">
              <a16:creationId xmlns:a16="http://schemas.microsoft.com/office/drawing/2014/main" id="{025A07D8-C55E-4A16-ABC0-4FB8847D1E41}"/>
            </a:ext>
          </a:extLst>
        </xdr:cNvPr>
        <xdr:cNvCxnSpPr/>
      </xdr:nvCxnSpPr>
      <xdr:spPr>
        <a:xfrm>
          <a:off x="7553325" y="2466975"/>
          <a:ext cx="2052000" cy="0"/>
        </a:xfrm>
        <a:prstGeom prst="straightConnector1">
          <a:avLst/>
        </a:prstGeom>
        <a:ln w="28575">
          <a:solidFill>
            <a:sysClr val="windowText" lastClr="000000"/>
          </a:solidFill>
          <a:prstDash val="dash"/>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10</xdr:row>
      <xdr:rowOff>9525</xdr:rowOff>
    </xdr:from>
    <xdr:to>
      <xdr:col>7</xdr:col>
      <xdr:colOff>661350</xdr:colOff>
      <xdr:row>10</xdr:row>
      <xdr:rowOff>9525</xdr:rowOff>
    </xdr:to>
    <xdr:cxnSp macro="">
      <xdr:nvCxnSpPr>
        <xdr:cNvPr id="5" name="直線矢印コネクタ 4">
          <a:extLst>
            <a:ext uri="{FF2B5EF4-FFF2-40B4-BE49-F238E27FC236}">
              <a16:creationId xmlns:a16="http://schemas.microsoft.com/office/drawing/2014/main" id="{528FB4E3-B4E3-4AB1-8A18-2BC1CD532088}"/>
            </a:ext>
          </a:extLst>
        </xdr:cNvPr>
        <xdr:cNvCxnSpPr/>
      </xdr:nvCxnSpPr>
      <xdr:spPr>
        <a:xfrm flipH="1">
          <a:off x="3409950" y="2705100"/>
          <a:ext cx="2052000" cy="0"/>
        </a:xfrm>
        <a:prstGeom prst="straightConnector1">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6825</xdr:colOff>
      <xdr:row>10</xdr:row>
      <xdr:rowOff>240825</xdr:rowOff>
    </xdr:from>
    <xdr:to>
      <xdr:col>9</xdr:col>
      <xdr:colOff>6825</xdr:colOff>
      <xdr:row>13</xdr:row>
      <xdr:rowOff>1875</xdr:rowOff>
    </xdr:to>
    <xdr:cxnSp macro="">
      <xdr:nvCxnSpPr>
        <xdr:cNvPr id="6" name="直線矢印コネクタ 5">
          <a:extLst>
            <a:ext uri="{FF2B5EF4-FFF2-40B4-BE49-F238E27FC236}">
              <a16:creationId xmlns:a16="http://schemas.microsoft.com/office/drawing/2014/main" id="{61E21148-FF74-4420-A1BF-E4F4BE718BAB}"/>
            </a:ext>
          </a:extLst>
        </xdr:cNvPr>
        <xdr:cNvCxnSpPr/>
      </xdr:nvCxnSpPr>
      <xdr:spPr>
        <a:xfrm rot="16200000" flipV="1">
          <a:off x="5927025" y="3188400"/>
          <a:ext cx="504000" cy="0"/>
        </a:xfrm>
        <a:prstGeom prst="straightConnector1">
          <a:avLst/>
        </a:prstGeom>
        <a:ln w="28575">
          <a:solidFill>
            <a:sysClr val="windowText" lastClr="000000"/>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347250</xdr:colOff>
      <xdr:row>6</xdr:row>
      <xdr:rowOff>5175</xdr:rowOff>
    </xdr:from>
    <xdr:to>
      <xdr:col>3</xdr:col>
      <xdr:colOff>347250</xdr:colOff>
      <xdr:row>8</xdr:row>
      <xdr:rowOff>13875</xdr:rowOff>
    </xdr:to>
    <xdr:cxnSp macro="">
      <xdr:nvCxnSpPr>
        <xdr:cNvPr id="7" name="直線矢印コネクタ 6">
          <a:extLst>
            <a:ext uri="{FF2B5EF4-FFF2-40B4-BE49-F238E27FC236}">
              <a16:creationId xmlns:a16="http://schemas.microsoft.com/office/drawing/2014/main" id="{F5C10A50-A3FB-453C-B19C-7EC1838F2E69}"/>
            </a:ext>
          </a:extLst>
        </xdr:cNvPr>
        <xdr:cNvCxnSpPr/>
      </xdr:nvCxnSpPr>
      <xdr:spPr>
        <a:xfrm rot="5400000">
          <a:off x="2152650" y="1743075"/>
          <a:ext cx="504000" cy="0"/>
        </a:xfrm>
        <a:prstGeom prst="straightConnector1">
          <a:avLst/>
        </a:prstGeom>
        <a:ln w="28575">
          <a:solidFill>
            <a:sysClr val="windowText" lastClr="000000"/>
          </a:solidFill>
          <a:prstDash val="sysDot"/>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676275</xdr:colOff>
      <xdr:row>11</xdr:row>
      <xdr:rowOff>9525</xdr:rowOff>
    </xdr:from>
    <xdr:to>
      <xdr:col>9</xdr:col>
      <xdr:colOff>676275</xdr:colOff>
      <xdr:row>13</xdr:row>
      <xdr:rowOff>18225</xdr:rowOff>
    </xdr:to>
    <xdr:cxnSp macro="">
      <xdr:nvCxnSpPr>
        <xdr:cNvPr id="2" name="直線矢印コネクタ 1">
          <a:extLst>
            <a:ext uri="{FF2B5EF4-FFF2-40B4-BE49-F238E27FC236}">
              <a16:creationId xmlns:a16="http://schemas.microsoft.com/office/drawing/2014/main" id="{F5EF6556-59C5-43D5-8584-1164BC67E0E6}"/>
            </a:ext>
          </a:extLst>
        </xdr:cNvPr>
        <xdr:cNvCxnSpPr/>
      </xdr:nvCxnSpPr>
      <xdr:spPr>
        <a:xfrm rot="5400000">
          <a:off x="6596475" y="3204750"/>
          <a:ext cx="504000" cy="0"/>
        </a:xfrm>
        <a:prstGeom prst="straightConnector1">
          <a:avLst/>
        </a:prstGeom>
        <a:ln w="28575">
          <a:solidFill>
            <a:sysClr val="windowText" lastClr="000000"/>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16</xdr:row>
      <xdr:rowOff>0</xdr:rowOff>
    </xdr:from>
    <xdr:to>
      <xdr:col>1</xdr:col>
      <xdr:colOff>616200</xdr:colOff>
      <xdr:row>16</xdr:row>
      <xdr:rowOff>0</xdr:rowOff>
    </xdr:to>
    <xdr:cxnSp macro="">
      <xdr:nvCxnSpPr>
        <xdr:cNvPr id="11" name="直線矢印コネクタ 10">
          <a:extLst>
            <a:ext uri="{FF2B5EF4-FFF2-40B4-BE49-F238E27FC236}">
              <a16:creationId xmlns:a16="http://schemas.microsoft.com/office/drawing/2014/main" id="{1A1F8571-9DEE-4356-9C35-6CF60AFB012C}"/>
            </a:ext>
          </a:extLst>
        </xdr:cNvPr>
        <xdr:cNvCxnSpPr/>
      </xdr:nvCxnSpPr>
      <xdr:spPr>
        <a:xfrm>
          <a:off x="762000" y="3933825"/>
          <a:ext cx="540000" cy="0"/>
        </a:xfrm>
        <a:prstGeom prst="straightConnector1">
          <a:avLst/>
        </a:prstGeom>
        <a:ln w="28575">
          <a:solidFill>
            <a:sysClr val="windowText" lastClr="000000"/>
          </a:solidFill>
          <a:prstDash val="dash"/>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14</xdr:row>
      <xdr:rowOff>0</xdr:rowOff>
    </xdr:from>
    <xdr:to>
      <xdr:col>1</xdr:col>
      <xdr:colOff>616200</xdr:colOff>
      <xdr:row>14</xdr:row>
      <xdr:rowOff>0</xdr:rowOff>
    </xdr:to>
    <xdr:cxnSp macro="">
      <xdr:nvCxnSpPr>
        <xdr:cNvPr id="12" name="直線矢印コネクタ 11">
          <a:extLst>
            <a:ext uri="{FF2B5EF4-FFF2-40B4-BE49-F238E27FC236}">
              <a16:creationId xmlns:a16="http://schemas.microsoft.com/office/drawing/2014/main" id="{64B9EF4B-CA92-4A7C-AC7C-C21BE670B6E8}"/>
            </a:ext>
          </a:extLst>
        </xdr:cNvPr>
        <xdr:cNvCxnSpPr/>
      </xdr:nvCxnSpPr>
      <xdr:spPr>
        <a:xfrm>
          <a:off x="762000" y="3448050"/>
          <a:ext cx="540000" cy="0"/>
        </a:xfrm>
        <a:prstGeom prst="straightConnector1">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18</xdr:row>
      <xdr:rowOff>0</xdr:rowOff>
    </xdr:from>
    <xdr:to>
      <xdr:col>1</xdr:col>
      <xdr:colOff>616200</xdr:colOff>
      <xdr:row>18</xdr:row>
      <xdr:rowOff>0</xdr:rowOff>
    </xdr:to>
    <xdr:cxnSp macro="">
      <xdr:nvCxnSpPr>
        <xdr:cNvPr id="14" name="直線矢印コネクタ 13">
          <a:extLst>
            <a:ext uri="{FF2B5EF4-FFF2-40B4-BE49-F238E27FC236}">
              <a16:creationId xmlns:a16="http://schemas.microsoft.com/office/drawing/2014/main" id="{79882B1D-E0FA-4E2B-B93A-2127D91394A3}"/>
            </a:ext>
          </a:extLst>
        </xdr:cNvPr>
        <xdr:cNvCxnSpPr/>
      </xdr:nvCxnSpPr>
      <xdr:spPr>
        <a:xfrm>
          <a:off x="762000" y="4429125"/>
          <a:ext cx="540000" cy="0"/>
        </a:xfrm>
        <a:prstGeom prst="straightConnector1">
          <a:avLst/>
        </a:prstGeom>
        <a:ln w="28575">
          <a:solidFill>
            <a:sysClr val="windowText" lastClr="000000"/>
          </a:solidFill>
          <a:prstDash val="sysDot"/>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14</xdr:row>
      <xdr:rowOff>238125</xdr:rowOff>
    </xdr:from>
    <xdr:to>
      <xdr:col>14</xdr:col>
      <xdr:colOff>4125</xdr:colOff>
      <xdr:row>14</xdr:row>
      <xdr:rowOff>238125</xdr:rowOff>
    </xdr:to>
    <xdr:cxnSp macro="">
      <xdr:nvCxnSpPr>
        <xdr:cNvPr id="16" name="直線矢印コネクタ 15">
          <a:extLst>
            <a:ext uri="{FF2B5EF4-FFF2-40B4-BE49-F238E27FC236}">
              <a16:creationId xmlns:a16="http://schemas.microsoft.com/office/drawing/2014/main" id="{396270C8-5C9A-4877-B34D-D5D216FB9C06}"/>
            </a:ext>
          </a:extLst>
        </xdr:cNvPr>
        <xdr:cNvCxnSpPr/>
      </xdr:nvCxnSpPr>
      <xdr:spPr>
        <a:xfrm>
          <a:off x="7553325" y="3695700"/>
          <a:ext cx="2052000" cy="0"/>
        </a:xfrm>
        <a:prstGeom prst="straightConnector1">
          <a:avLst/>
        </a:prstGeom>
        <a:ln w="28575">
          <a:solidFill>
            <a:sysClr val="windowText" lastClr="000000"/>
          </a:solidFill>
          <a:prstDash val="dash"/>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B6495-CC72-47DC-97F6-6E7B9C1F422C}">
  <sheetPr>
    <tabColor theme="8"/>
    <pageSetUpPr fitToPage="1"/>
  </sheetPr>
  <dimension ref="A1:N71"/>
  <sheetViews>
    <sheetView showGridLines="0" tabSelected="1" zoomScaleNormal="100" zoomScaleSheetLayoutView="80" workbookViewId="0">
      <pane xSplit="1" ySplit="2" topLeftCell="B3" activePane="bottomRight" state="frozen"/>
      <selection pane="topRight" activeCell="B1" sqref="B1"/>
      <selection pane="bottomLeft" activeCell="A3" sqref="A3"/>
      <selection pane="bottomRight" activeCell="N3" sqref="N3"/>
    </sheetView>
  </sheetViews>
  <sheetFormatPr defaultColWidth="9" defaultRowHeight="20.100000000000001" customHeight="1"/>
  <cols>
    <col min="1" max="16384" width="9" style="2"/>
  </cols>
  <sheetData>
    <row r="1" spans="1:14" ht="20.100000000000001" customHeight="1">
      <c r="A1" s="1"/>
      <c r="B1" s="1"/>
      <c r="C1" s="1"/>
      <c r="D1" s="1"/>
      <c r="E1" s="1"/>
      <c r="F1" s="1"/>
      <c r="G1" s="1"/>
      <c r="H1" s="1"/>
      <c r="I1" s="1"/>
      <c r="J1" s="1"/>
      <c r="K1" s="1"/>
    </row>
    <row r="2" spans="1:14" ht="39.950000000000003" customHeight="1">
      <c r="B2" s="349" t="s">
        <v>275</v>
      </c>
      <c r="C2" s="349"/>
      <c r="D2" s="349"/>
      <c r="E2" s="349"/>
      <c r="F2" s="349"/>
      <c r="G2" s="349"/>
      <c r="H2" s="349"/>
      <c r="I2" s="349"/>
      <c r="J2" s="349"/>
      <c r="K2" s="349"/>
      <c r="L2" s="349"/>
      <c r="M2" s="349"/>
      <c r="N2" s="3" t="s">
        <v>302</v>
      </c>
    </row>
    <row r="11" spans="1:14" ht="20.100000000000001" customHeight="1">
      <c r="H11" s="4" t="s">
        <v>168</v>
      </c>
    </row>
    <row r="17" spans="2:13" ht="20.100000000000001" customHeight="1">
      <c r="B17" s="5" t="s">
        <v>169</v>
      </c>
    </row>
    <row r="19" spans="2:13" ht="20.100000000000001" customHeight="1">
      <c r="H19" s="4" t="s">
        <v>168</v>
      </c>
      <c r="K19" s="6"/>
    </row>
    <row r="20" spans="2:13" ht="20.100000000000001" customHeight="1">
      <c r="L20" s="7"/>
    </row>
    <row r="21" spans="2:13" ht="20.100000000000001" customHeight="1">
      <c r="L21" s="7"/>
    </row>
    <row r="22" spans="2:13" ht="20.100000000000001" customHeight="1">
      <c r="B22" s="5" t="s">
        <v>169</v>
      </c>
      <c r="L22" s="7"/>
    </row>
    <row r="23" spans="2:13" ht="20.100000000000001" customHeight="1">
      <c r="L23" s="7"/>
    </row>
    <row r="24" spans="2:13" ht="20.100000000000001" customHeight="1">
      <c r="L24" s="7"/>
    </row>
    <row r="25" spans="2:13" ht="20.100000000000001" customHeight="1">
      <c r="E25" s="5" t="s">
        <v>168</v>
      </c>
      <c r="I25" s="5" t="s">
        <v>168</v>
      </c>
      <c r="L25" s="7"/>
      <c r="M25" s="5" t="s">
        <v>168</v>
      </c>
    </row>
    <row r="29" spans="2:13" ht="20.100000000000001" customHeight="1">
      <c r="B29" s="5" t="s">
        <v>169</v>
      </c>
      <c r="F29" s="5" t="s">
        <v>169</v>
      </c>
      <c r="J29" s="5" t="s">
        <v>169</v>
      </c>
    </row>
    <row r="37" spans="2:8" ht="20.100000000000001" customHeight="1">
      <c r="H37" s="4" t="s">
        <v>168</v>
      </c>
    </row>
    <row r="43" spans="2:8" ht="20.100000000000001" customHeight="1">
      <c r="B43" s="5" t="s">
        <v>169</v>
      </c>
    </row>
    <row r="45" spans="2:8" ht="20.100000000000001" customHeight="1">
      <c r="H45" s="4" t="s">
        <v>168</v>
      </c>
    </row>
    <row r="48" spans="2:8" ht="20.100000000000001" customHeight="1">
      <c r="B48" s="5" t="s">
        <v>169</v>
      </c>
    </row>
    <row r="51" spans="2:13" ht="20.100000000000001" customHeight="1">
      <c r="H51" s="4" t="s">
        <v>168</v>
      </c>
      <c r="M51" s="8"/>
    </row>
    <row r="52" spans="2:13" ht="20.100000000000001" customHeight="1">
      <c r="M52" s="8"/>
    </row>
    <row r="54" spans="2:13" ht="20.100000000000001" customHeight="1">
      <c r="B54" s="5" t="s">
        <v>169</v>
      </c>
    </row>
    <row r="57" spans="2:13" ht="20.100000000000001" customHeight="1">
      <c r="H57" s="4" t="s">
        <v>168</v>
      </c>
    </row>
    <row r="60" spans="2:13" ht="20.100000000000001" customHeight="1">
      <c r="B60" s="5" t="s">
        <v>169</v>
      </c>
    </row>
    <row r="65" spans="2:14" ht="20.100000000000001" customHeight="1">
      <c r="N65" s="2" t="s">
        <v>11</v>
      </c>
    </row>
    <row r="71" spans="2:14" ht="20.100000000000001" customHeight="1">
      <c r="B71" s="9"/>
      <c r="I71" s="10"/>
    </row>
  </sheetData>
  <sheetProtection algorithmName="SHA-512" hashValue="SZIsztR4cf9eiz+Hmauxc/rg7SUdshBQ75u8e0NgWXuce+q+YcSz09xCoertdUGcQmnkEgllUubrVExrv5XMeg==" saltValue="wTBxIa1cDByEsZIfoWcaPA==" spinCount="100000" sheet="1" objects="1" scenarios="1" selectLockedCells="1"/>
  <mergeCells count="1">
    <mergeCell ref="B2:M2"/>
  </mergeCells>
  <phoneticPr fontId="3"/>
  <printOptions horizontalCentered="1"/>
  <pageMargins left="0.23622047244094491" right="0.23622047244094491" top="0.35433070866141736" bottom="0.35433070866141736"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6529-9BD8-4159-B852-5A5205A83075}">
  <sheetPr>
    <tabColor theme="8"/>
    <pageSetUpPr fitToPage="1"/>
  </sheetPr>
  <dimension ref="C2:Y31"/>
  <sheetViews>
    <sheetView showGridLines="0" zoomScale="80" zoomScaleNormal="80" zoomScaleSheetLayoutView="100" workbookViewId="0">
      <selection activeCell="R16" sqref="R16:S16"/>
    </sheetView>
  </sheetViews>
  <sheetFormatPr defaultColWidth="9" defaultRowHeight="18.75"/>
  <cols>
    <col min="1" max="1" width="9" style="11"/>
    <col min="2" max="2" width="2.625" style="11" customWidth="1"/>
    <col min="3" max="17" width="9" style="11" customWidth="1"/>
    <col min="18" max="20" width="9" style="11"/>
    <col min="21" max="22" width="2.625" style="11" customWidth="1"/>
    <col min="23" max="23" width="12.625" style="11" customWidth="1"/>
    <col min="24" max="24" width="32" style="11" bestFit="1" customWidth="1"/>
    <col min="25" max="25" width="2.625" style="11" customWidth="1"/>
    <col min="26" max="16384" width="9" style="11"/>
  </cols>
  <sheetData>
    <row r="2" spans="3:25" ht="20.100000000000001" customHeight="1"/>
    <row r="3" spans="3:25" ht="39.950000000000003" customHeight="1">
      <c r="C3" s="429" t="str">
        <f>'1 フローチャート'!B2</f>
        <v>設備更新等によるCO2削減効果の算定ツール　（工業炉の燃料転換）</v>
      </c>
      <c r="D3" s="429"/>
      <c r="E3" s="429"/>
      <c r="F3" s="429"/>
      <c r="G3" s="429"/>
      <c r="H3" s="429"/>
      <c r="I3" s="429"/>
      <c r="J3" s="429"/>
      <c r="K3" s="429"/>
      <c r="L3" s="429"/>
      <c r="M3" s="429"/>
      <c r="N3" s="429"/>
      <c r="O3" s="429"/>
      <c r="P3" s="429"/>
      <c r="Q3" s="429"/>
      <c r="R3" s="429"/>
      <c r="S3" s="429"/>
      <c r="T3" s="12" t="str">
        <f>'1 フローチャート'!N2</f>
        <v>Ver. 1.1</v>
      </c>
    </row>
    <row r="4" spans="3:25" ht="21.95" customHeight="1" thickBot="1">
      <c r="C4" s="430" t="s">
        <v>286</v>
      </c>
      <c r="D4" s="430"/>
      <c r="E4" s="430"/>
      <c r="F4" s="430"/>
      <c r="G4" s="430"/>
      <c r="H4" s="430"/>
      <c r="I4" s="430"/>
      <c r="J4" s="430"/>
      <c r="K4" s="430"/>
      <c r="L4" s="430"/>
      <c r="M4" s="430"/>
      <c r="N4" s="430"/>
      <c r="O4" s="430"/>
      <c r="P4" s="430"/>
      <c r="Q4" s="430"/>
      <c r="R4" s="430"/>
      <c r="S4" s="430"/>
      <c r="T4" s="13"/>
      <c r="V4" s="14"/>
      <c r="W4" s="15"/>
      <c r="X4" s="15"/>
      <c r="Y4" s="16"/>
    </row>
    <row r="5" spans="3:25" ht="20.100000000000001" customHeight="1" thickBot="1">
      <c r="C5" s="17"/>
      <c r="D5" s="17"/>
      <c r="E5" s="17"/>
      <c r="F5" s="17"/>
      <c r="G5" s="17"/>
      <c r="H5" s="17"/>
      <c r="I5" s="17"/>
      <c r="J5" s="17"/>
      <c r="K5" s="17"/>
      <c r="L5" s="17"/>
      <c r="M5" s="17"/>
      <c r="N5" s="17"/>
      <c r="O5" s="17"/>
      <c r="P5" s="18"/>
      <c r="V5" s="19"/>
      <c r="W5" s="374" t="s">
        <v>97</v>
      </c>
      <c r="X5" s="374"/>
      <c r="Y5" s="20"/>
    </row>
    <row r="6" spans="3:25" ht="60" customHeight="1" thickBot="1">
      <c r="C6" s="21" t="s">
        <v>15</v>
      </c>
      <c r="D6" s="394" t="s">
        <v>287</v>
      </c>
      <c r="E6" s="394"/>
      <c r="F6" s="394"/>
      <c r="G6" s="394"/>
      <c r="H6" s="394"/>
      <c r="I6" s="394"/>
      <c r="J6" s="394"/>
      <c r="K6" s="394"/>
      <c r="L6" s="394"/>
      <c r="M6" s="22" t="s">
        <v>26</v>
      </c>
      <c r="N6" s="379"/>
      <c r="O6" s="380"/>
      <c r="P6" s="381"/>
      <c r="Q6" s="23" t="s">
        <v>27</v>
      </c>
      <c r="R6" s="379"/>
      <c r="S6" s="380"/>
      <c r="T6" s="381"/>
      <c r="V6" s="19"/>
      <c r="W6" s="24"/>
      <c r="X6" s="25" t="s">
        <v>95</v>
      </c>
      <c r="Y6" s="20"/>
    </row>
    <row r="7" spans="3:25" ht="30" customHeight="1" thickBot="1">
      <c r="C7" s="433" t="s">
        <v>93</v>
      </c>
      <c r="D7" s="433"/>
      <c r="E7" s="433"/>
      <c r="F7" s="433"/>
      <c r="G7" s="433"/>
      <c r="H7" s="433"/>
      <c r="I7" s="433"/>
      <c r="J7" s="433"/>
      <c r="K7" s="433"/>
      <c r="L7" s="433"/>
      <c r="M7" s="26"/>
      <c r="N7" s="26"/>
      <c r="O7" s="26"/>
      <c r="P7" s="26"/>
      <c r="V7" s="19"/>
      <c r="W7" s="375"/>
      <c r="X7" s="376" t="s">
        <v>96</v>
      </c>
      <c r="Y7" s="20"/>
    </row>
    <row r="8" spans="3:25" ht="30" customHeight="1" thickBot="1">
      <c r="C8" s="434" t="s">
        <v>92</v>
      </c>
      <c r="D8" s="434"/>
      <c r="E8" s="434"/>
      <c r="F8" s="434"/>
      <c r="G8" s="434"/>
      <c r="H8" s="434"/>
      <c r="I8" s="434"/>
      <c r="J8" s="434"/>
      <c r="K8" s="434"/>
      <c r="L8" s="434"/>
      <c r="M8" s="434"/>
      <c r="N8" s="435"/>
      <c r="O8" s="435"/>
      <c r="P8" s="435"/>
      <c r="Q8" s="434"/>
      <c r="R8" s="435"/>
      <c r="S8" s="435"/>
      <c r="T8" s="27"/>
      <c r="V8" s="19"/>
      <c r="W8" s="375"/>
      <c r="X8" s="376"/>
      <c r="Y8" s="20"/>
    </row>
    <row r="9" spans="3:25" ht="60" customHeight="1" thickBot="1">
      <c r="C9" s="28">
        <v>2</v>
      </c>
      <c r="D9" s="405" t="s">
        <v>258</v>
      </c>
      <c r="E9" s="408"/>
      <c r="F9" s="408"/>
      <c r="G9" s="408"/>
      <c r="H9" s="408"/>
      <c r="I9" s="408"/>
      <c r="J9" s="408"/>
      <c r="K9" s="408"/>
      <c r="L9" s="409"/>
      <c r="M9" s="22" t="s">
        <v>28</v>
      </c>
      <c r="N9" s="377"/>
      <c r="O9" s="378"/>
      <c r="P9" s="29" t="str">
        <f>'2 算定シート (裏)'!P9</f>
        <v/>
      </c>
      <c r="Q9" s="30" t="s">
        <v>29</v>
      </c>
      <c r="R9" s="377"/>
      <c r="S9" s="378"/>
      <c r="T9" s="31" t="str">
        <f>'2 算定シート (裏)'!T9</f>
        <v/>
      </c>
      <c r="V9" s="19"/>
      <c r="W9" s="32"/>
      <c r="X9" s="25" t="s">
        <v>98</v>
      </c>
      <c r="Y9" s="20"/>
    </row>
    <row r="10" spans="3:25" ht="30" customHeight="1" thickBot="1">
      <c r="C10" s="436" t="s">
        <v>94</v>
      </c>
      <c r="D10" s="436"/>
      <c r="E10" s="436"/>
      <c r="F10" s="436"/>
      <c r="G10" s="436"/>
      <c r="H10" s="436"/>
      <c r="I10" s="436"/>
      <c r="J10" s="436"/>
      <c r="K10" s="436"/>
      <c r="L10" s="436"/>
      <c r="M10" s="33"/>
      <c r="N10" s="34"/>
      <c r="O10" s="34"/>
      <c r="P10" s="34"/>
      <c r="Q10" s="34"/>
      <c r="R10" s="34"/>
      <c r="S10" s="34"/>
      <c r="T10" s="34"/>
      <c r="V10" s="35"/>
      <c r="W10" s="36"/>
      <c r="X10" s="36"/>
      <c r="Y10" s="37"/>
    </row>
    <row r="11" spans="3:25" ht="60" customHeight="1" thickBot="1">
      <c r="C11" s="38">
        <v>3</v>
      </c>
      <c r="D11" s="410" t="s">
        <v>288</v>
      </c>
      <c r="E11" s="411"/>
      <c r="F11" s="411"/>
      <c r="G11" s="411"/>
      <c r="H11" s="411"/>
      <c r="I11" s="411"/>
      <c r="J11" s="411"/>
      <c r="K11" s="411"/>
      <c r="L11" s="412"/>
      <c r="M11" s="22" t="s">
        <v>6</v>
      </c>
      <c r="N11" s="379"/>
      <c r="O11" s="380"/>
      <c r="P11" s="381"/>
      <c r="R11" s="39"/>
    </row>
    <row r="12" spans="3:25" ht="30" customHeight="1" thickBot="1">
      <c r="C12" s="403"/>
      <c r="D12" s="403"/>
      <c r="E12" s="403"/>
      <c r="F12" s="403"/>
      <c r="G12" s="403"/>
      <c r="H12" s="403"/>
      <c r="I12" s="403"/>
      <c r="J12" s="403"/>
      <c r="K12" s="403"/>
      <c r="L12" s="403"/>
      <c r="M12" s="403"/>
      <c r="N12" s="404"/>
      <c r="O12" s="404"/>
      <c r="P12" s="40"/>
      <c r="R12" s="39"/>
      <c r="S12" s="41"/>
      <c r="T12" s="41"/>
    </row>
    <row r="13" spans="3:25" ht="60" customHeight="1" thickBot="1">
      <c r="C13" s="28">
        <v>4</v>
      </c>
      <c r="D13" s="405" t="s">
        <v>217</v>
      </c>
      <c r="E13" s="408"/>
      <c r="F13" s="408"/>
      <c r="G13" s="408"/>
      <c r="H13" s="408"/>
      <c r="I13" s="408"/>
      <c r="J13" s="408"/>
      <c r="K13" s="408"/>
      <c r="L13" s="409"/>
      <c r="M13" s="22" t="s">
        <v>7</v>
      </c>
      <c r="N13" s="437"/>
      <c r="O13" s="438"/>
      <c r="P13" s="42" t="str">
        <f>'2 算定シート (裏)'!P13</f>
        <v>%</v>
      </c>
      <c r="Q13" s="43" t="s">
        <v>212</v>
      </c>
      <c r="R13" s="44"/>
      <c r="S13" s="45"/>
      <c r="T13" s="45"/>
      <c r="V13" s="46"/>
      <c r="W13" s="46"/>
    </row>
    <row r="14" spans="3:25" ht="30" customHeight="1" thickBot="1">
      <c r="C14" s="403"/>
      <c r="D14" s="403"/>
      <c r="E14" s="403"/>
      <c r="F14" s="403"/>
      <c r="G14" s="403"/>
      <c r="H14" s="403"/>
      <c r="I14" s="403"/>
      <c r="J14" s="403"/>
      <c r="K14" s="403"/>
      <c r="L14" s="403"/>
      <c r="M14" s="403"/>
      <c r="N14" s="404"/>
      <c r="O14" s="404"/>
      <c r="P14" s="40"/>
      <c r="R14" s="39"/>
      <c r="S14" s="41"/>
      <c r="T14" s="41"/>
    </row>
    <row r="15" spans="3:25" ht="60" customHeight="1" thickBot="1">
      <c r="C15" s="431">
        <v>5</v>
      </c>
      <c r="D15" s="405" t="s">
        <v>259</v>
      </c>
      <c r="E15" s="406"/>
      <c r="F15" s="406"/>
      <c r="G15" s="406"/>
      <c r="H15" s="406"/>
      <c r="I15" s="406"/>
      <c r="J15" s="406"/>
      <c r="K15" s="406"/>
      <c r="L15" s="407"/>
      <c r="M15" s="22" t="s">
        <v>30</v>
      </c>
      <c r="N15" s="413"/>
      <c r="O15" s="414"/>
      <c r="P15" s="29" t="str">
        <f>'2 算定シート (裏)'!P15</f>
        <v/>
      </c>
      <c r="Q15" s="30" t="s">
        <v>29</v>
      </c>
      <c r="R15" s="413"/>
      <c r="S15" s="414"/>
      <c r="T15" s="31" t="str">
        <f>'2 算定シート (裏)'!T15</f>
        <v/>
      </c>
    </row>
    <row r="16" spans="3:25" ht="60" customHeight="1" thickBot="1">
      <c r="C16" s="432"/>
      <c r="D16" s="400" t="s">
        <v>269</v>
      </c>
      <c r="E16" s="401"/>
      <c r="F16" s="401"/>
      <c r="G16" s="401"/>
      <c r="H16" s="401"/>
      <c r="I16" s="401"/>
      <c r="J16" s="401"/>
      <c r="K16" s="401"/>
      <c r="L16" s="402"/>
      <c r="M16" s="22" t="s">
        <v>268</v>
      </c>
      <c r="N16" s="413"/>
      <c r="O16" s="414"/>
      <c r="P16" s="31" t="str">
        <f>'2 算定シート (裏)'!P16</f>
        <v/>
      </c>
      <c r="Q16" s="47" t="str">
        <f>IF($T$16="---","入力不可","入力可")</f>
        <v>入力可</v>
      </c>
      <c r="R16" s="413"/>
      <c r="S16" s="414"/>
      <c r="T16" s="31" t="str">
        <f>'2 算定シート (裏)'!T16</f>
        <v/>
      </c>
      <c r="U16" s="43"/>
    </row>
    <row r="17" spans="3:23" ht="30" customHeight="1" thickBot="1">
      <c r="C17" s="395"/>
      <c r="D17" s="395"/>
      <c r="E17" s="395"/>
      <c r="F17" s="395"/>
      <c r="G17" s="395"/>
      <c r="H17" s="395"/>
      <c r="I17" s="395"/>
      <c r="J17" s="395"/>
      <c r="K17" s="395"/>
      <c r="L17" s="395"/>
      <c r="M17" s="395"/>
      <c r="N17" s="396"/>
      <c r="O17" s="396"/>
      <c r="P17" s="18"/>
    </row>
    <row r="18" spans="3:23" ht="39.950000000000003" customHeight="1" thickBot="1">
      <c r="C18" s="397" t="s">
        <v>24</v>
      </c>
      <c r="D18" s="398"/>
      <c r="E18" s="398"/>
      <c r="F18" s="398"/>
      <c r="G18" s="398"/>
      <c r="H18" s="398"/>
      <c r="I18" s="398"/>
      <c r="J18" s="398"/>
      <c r="K18" s="398"/>
      <c r="L18" s="398"/>
      <c r="M18" s="398"/>
      <c r="N18" s="398"/>
      <c r="O18" s="399"/>
    </row>
    <row r="19" spans="3:23" ht="39.950000000000003" customHeight="1" thickBot="1">
      <c r="C19" s="423" t="s">
        <v>25</v>
      </c>
      <c r="D19" s="424"/>
      <c r="E19" s="424"/>
      <c r="F19" s="425"/>
      <c r="G19" s="419" t="s">
        <v>151</v>
      </c>
      <c r="H19" s="420"/>
      <c r="I19" s="420"/>
      <c r="J19" s="421" t="s">
        <v>152</v>
      </c>
      <c r="K19" s="420"/>
      <c r="L19" s="422"/>
      <c r="M19" s="423" t="s">
        <v>22</v>
      </c>
      <c r="N19" s="424"/>
      <c r="O19" s="425"/>
    </row>
    <row r="20" spans="3:23" ht="39.950000000000003" customHeight="1">
      <c r="C20" s="387" t="s">
        <v>23</v>
      </c>
      <c r="D20" s="388"/>
      <c r="E20" s="388"/>
      <c r="F20" s="389"/>
      <c r="G20" s="382">
        <f>'2 算定シート (裏)'!G20</f>
        <v>0</v>
      </c>
      <c r="H20" s="383"/>
      <c r="I20" s="383"/>
      <c r="J20" s="383">
        <f>'2 算定シート (裏)'!J20</f>
        <v>0</v>
      </c>
      <c r="K20" s="383"/>
      <c r="L20" s="390"/>
      <c r="M20" s="382">
        <f>'2 算定シート (裏)'!M20</f>
        <v>0</v>
      </c>
      <c r="N20" s="383"/>
      <c r="O20" s="417"/>
    </row>
    <row r="21" spans="3:23" ht="39.950000000000003" customHeight="1">
      <c r="C21" s="391" t="s">
        <v>271</v>
      </c>
      <c r="D21" s="392"/>
      <c r="E21" s="392"/>
      <c r="F21" s="393"/>
      <c r="G21" s="384">
        <f>'2 算定シート (裏)'!G21</f>
        <v>0</v>
      </c>
      <c r="H21" s="385"/>
      <c r="I21" s="385"/>
      <c r="J21" s="385">
        <f>'2 算定シート (裏)'!J21</f>
        <v>0</v>
      </c>
      <c r="K21" s="385"/>
      <c r="L21" s="386"/>
      <c r="M21" s="384">
        <f>'2 算定シート (裏)'!M21</f>
        <v>0</v>
      </c>
      <c r="N21" s="385"/>
      <c r="O21" s="418"/>
    </row>
    <row r="22" spans="3:23" ht="39.950000000000003" customHeight="1">
      <c r="C22" s="426" t="s">
        <v>99</v>
      </c>
      <c r="D22" s="427"/>
      <c r="E22" s="427"/>
      <c r="F22" s="428"/>
      <c r="G22" s="415">
        <f>'2 算定シート (裏)'!G22</f>
        <v>0</v>
      </c>
      <c r="H22" s="416"/>
      <c r="I22" s="48" t="str">
        <f>'2 算定シート (裏)'!I22</f>
        <v/>
      </c>
      <c r="J22" s="439">
        <f>'2 算定シート (裏)'!J22</f>
        <v>0</v>
      </c>
      <c r="K22" s="440"/>
      <c r="L22" s="49" t="str">
        <f>'2 算定シート (裏)'!L22</f>
        <v/>
      </c>
      <c r="M22" s="415">
        <f>'2 算定シート (裏)'!M23</f>
        <v>0</v>
      </c>
      <c r="N22" s="416"/>
      <c r="O22" s="50" t="str">
        <f>'2 算定シート (裏)'!O23</f>
        <v/>
      </c>
    </row>
    <row r="23" spans="3:23" ht="39.950000000000003" customHeight="1">
      <c r="C23" s="458" t="s">
        <v>100</v>
      </c>
      <c r="D23" s="459"/>
      <c r="E23" s="459"/>
      <c r="F23" s="460"/>
      <c r="G23" s="51"/>
      <c r="H23" s="52"/>
      <c r="I23" s="53"/>
      <c r="J23" s="54"/>
      <c r="K23" s="52"/>
      <c r="L23" s="52"/>
      <c r="M23" s="444">
        <f>'2 算定シート (裏)'!M24</f>
        <v>0</v>
      </c>
      <c r="N23" s="445"/>
      <c r="O23" s="55" t="str">
        <f>'2 算定シート (裏)'!O24</f>
        <v>%</v>
      </c>
    </row>
    <row r="24" spans="3:23" ht="39.950000000000003" customHeight="1">
      <c r="C24" s="461" t="s">
        <v>170</v>
      </c>
      <c r="D24" s="462"/>
      <c r="E24" s="462"/>
      <c r="F24" s="463"/>
      <c r="G24" s="455">
        <f>'2 算定シート (裏)'!G26</f>
        <v>0</v>
      </c>
      <c r="H24" s="456"/>
      <c r="I24" s="456"/>
      <c r="J24" s="456"/>
      <c r="K24" s="456"/>
      <c r="L24" s="457"/>
      <c r="M24" s="441">
        <f>'2 算定シート (裏)'!M26</f>
        <v>0</v>
      </c>
      <c r="N24" s="442"/>
      <c r="O24" s="443"/>
      <c r="V24" s="56"/>
      <c r="W24" s="56"/>
    </row>
    <row r="25" spans="3:23" ht="39.950000000000003" customHeight="1">
      <c r="C25" s="461" t="s">
        <v>171</v>
      </c>
      <c r="D25" s="464"/>
      <c r="E25" s="464"/>
      <c r="F25" s="465"/>
      <c r="G25" s="51"/>
      <c r="H25" s="52"/>
      <c r="I25" s="53"/>
      <c r="J25" s="54"/>
      <c r="K25" s="52"/>
      <c r="L25" s="52"/>
      <c r="M25" s="441">
        <f>'2 算定シート (裏)'!M27</f>
        <v>0</v>
      </c>
      <c r="N25" s="442"/>
      <c r="O25" s="443"/>
      <c r="V25" s="56"/>
      <c r="W25" s="56"/>
    </row>
    <row r="26" spans="3:23" ht="39.950000000000003" customHeight="1">
      <c r="C26" s="391" t="s">
        <v>172</v>
      </c>
      <c r="D26" s="392"/>
      <c r="E26" s="392"/>
      <c r="F26" s="393"/>
      <c r="G26" s="455">
        <f>'2 算定シート (裏)'!G29</f>
        <v>0</v>
      </c>
      <c r="H26" s="456"/>
      <c r="I26" s="456"/>
      <c r="J26" s="456"/>
      <c r="K26" s="456"/>
      <c r="L26" s="457"/>
      <c r="M26" s="441">
        <f>'2 算定シート (裏)'!M29</f>
        <v>0</v>
      </c>
      <c r="N26" s="442"/>
      <c r="O26" s="443"/>
      <c r="V26" s="56"/>
      <c r="W26" s="56"/>
    </row>
    <row r="27" spans="3:23" ht="39.950000000000003" customHeight="1" thickBot="1">
      <c r="C27" s="446" t="s">
        <v>173</v>
      </c>
      <c r="D27" s="447"/>
      <c r="E27" s="447"/>
      <c r="F27" s="448"/>
      <c r="G27" s="449">
        <f>'2 算定シート (裏)'!G31</f>
        <v>0</v>
      </c>
      <c r="H27" s="450"/>
      <c r="I27" s="450"/>
      <c r="J27" s="450"/>
      <c r="K27" s="450"/>
      <c r="L27" s="451"/>
      <c r="M27" s="452">
        <f>IF('2 算定シート (裏)'!M31=0,'2 算定シート (裏)'!M30,'2 算定シート (裏)'!M31)</f>
        <v>0</v>
      </c>
      <c r="N27" s="453"/>
      <c r="O27" s="454"/>
    </row>
    <row r="28" spans="3:23" ht="30" customHeight="1" thickBot="1"/>
    <row r="29" spans="3:23" ht="19.5" customHeight="1">
      <c r="C29" s="360" t="s">
        <v>294</v>
      </c>
      <c r="D29" s="361"/>
      <c r="E29" s="361"/>
      <c r="F29" s="362"/>
      <c r="G29" s="372">
        <f>'2 算定シート (裏)'!G20</f>
        <v>0</v>
      </c>
      <c r="H29" s="373"/>
      <c r="I29" s="373"/>
      <c r="J29" s="369" t="str">
        <f>IFERROR(VLOOKUP(G29,燃料data,3,FALSE),"")</f>
        <v/>
      </c>
      <c r="K29" s="369"/>
      <c r="L29" s="369"/>
      <c r="M29" s="370" t="str">
        <f>IFERROR(VLOOKUP(G29,燃料data,4,FALSE),"")</f>
        <v/>
      </c>
      <c r="N29" s="370"/>
      <c r="O29" s="371"/>
    </row>
    <row r="30" spans="3:23" ht="19.5" customHeight="1">
      <c r="C30" s="363"/>
      <c r="D30" s="364"/>
      <c r="E30" s="364"/>
      <c r="F30" s="365"/>
      <c r="G30" s="350">
        <f>'2 算定シート (裏)'!J20</f>
        <v>0</v>
      </c>
      <c r="H30" s="351"/>
      <c r="I30" s="351"/>
      <c r="J30" s="352" t="str">
        <f>IFERROR(VLOOKUP(G30,燃料data,3,FALSE),"")</f>
        <v/>
      </c>
      <c r="K30" s="352"/>
      <c r="L30" s="352"/>
      <c r="M30" s="353" t="str">
        <f>IFERROR(VLOOKUP(G30,燃料data,4,FALSE),"")</f>
        <v/>
      </c>
      <c r="N30" s="353"/>
      <c r="O30" s="354"/>
    </row>
    <row r="31" spans="3:23" ht="19.5" customHeight="1" thickBot="1">
      <c r="C31" s="366"/>
      <c r="D31" s="367"/>
      <c r="E31" s="367"/>
      <c r="F31" s="368"/>
      <c r="G31" s="355">
        <f>'2 算定シート (裏)'!M20</f>
        <v>0</v>
      </c>
      <c r="H31" s="356"/>
      <c r="I31" s="356"/>
      <c r="J31" s="357" t="str">
        <f>IFERROR(VLOOKUP(G31,燃料data2,2,FALSE),"")</f>
        <v/>
      </c>
      <c r="K31" s="357"/>
      <c r="L31" s="357"/>
      <c r="M31" s="358" t="str">
        <f>IFERROR(VLOOKUP(G31,燃料data2,3,FALSE),"")</f>
        <v/>
      </c>
      <c r="N31" s="358"/>
      <c r="O31" s="359"/>
    </row>
  </sheetData>
  <sheetProtection algorithmName="SHA-512" hashValue="n698VrNNBssltoxiwan/3IYXCkz4Y1EzsQTYDHT+ANzXor66UJ5VC8iGmRaGVZxHtQrXDHjBpUWB6bWmlP72xA==" saltValue="kgW33odhFJzh5B171HXyKg==" spinCount="100000" sheet="1" objects="1" scenarios="1" selectLockedCells="1"/>
  <mergeCells count="68">
    <mergeCell ref="G22:H22"/>
    <mergeCell ref="J22:K22"/>
    <mergeCell ref="M24:O24"/>
    <mergeCell ref="M23:N23"/>
    <mergeCell ref="C27:F27"/>
    <mergeCell ref="M25:O25"/>
    <mergeCell ref="M26:O26"/>
    <mergeCell ref="G27:L27"/>
    <mergeCell ref="M27:O27"/>
    <mergeCell ref="G26:L26"/>
    <mergeCell ref="C26:F26"/>
    <mergeCell ref="C23:F23"/>
    <mergeCell ref="C24:F24"/>
    <mergeCell ref="C25:F25"/>
    <mergeCell ref="G24:L24"/>
    <mergeCell ref="G19:I19"/>
    <mergeCell ref="J19:L19"/>
    <mergeCell ref="C19:F19"/>
    <mergeCell ref="C22:F22"/>
    <mergeCell ref="C3:S3"/>
    <mergeCell ref="M19:O19"/>
    <mergeCell ref="C12:O12"/>
    <mergeCell ref="D13:L13"/>
    <mergeCell ref="C4:S4"/>
    <mergeCell ref="C15:C16"/>
    <mergeCell ref="C7:L7"/>
    <mergeCell ref="C8:S8"/>
    <mergeCell ref="C10:L10"/>
    <mergeCell ref="N6:P6"/>
    <mergeCell ref="R6:T6"/>
    <mergeCell ref="N13:O13"/>
    <mergeCell ref="R15:S15"/>
    <mergeCell ref="N16:O16"/>
    <mergeCell ref="M22:N22"/>
    <mergeCell ref="M20:O20"/>
    <mergeCell ref="M21:O21"/>
    <mergeCell ref="R16:S16"/>
    <mergeCell ref="D6:L6"/>
    <mergeCell ref="C17:O17"/>
    <mergeCell ref="C18:O18"/>
    <mergeCell ref="D16:L16"/>
    <mergeCell ref="C14:O14"/>
    <mergeCell ref="D15:L15"/>
    <mergeCell ref="D9:L9"/>
    <mergeCell ref="D11:L11"/>
    <mergeCell ref="N15:O15"/>
    <mergeCell ref="C29:F31"/>
    <mergeCell ref="J29:L29"/>
    <mergeCell ref="M29:O29"/>
    <mergeCell ref="G29:I29"/>
    <mergeCell ref="W5:X5"/>
    <mergeCell ref="W7:W8"/>
    <mergeCell ref="X7:X8"/>
    <mergeCell ref="N9:O9"/>
    <mergeCell ref="N11:P11"/>
    <mergeCell ref="R9:S9"/>
    <mergeCell ref="G20:I20"/>
    <mergeCell ref="G21:I21"/>
    <mergeCell ref="J21:L21"/>
    <mergeCell ref="C20:F20"/>
    <mergeCell ref="J20:L20"/>
    <mergeCell ref="C21:F21"/>
    <mergeCell ref="G30:I30"/>
    <mergeCell ref="J30:L30"/>
    <mergeCell ref="M30:O30"/>
    <mergeCell ref="G31:I31"/>
    <mergeCell ref="J31:L31"/>
    <mergeCell ref="M31:O31"/>
  </mergeCells>
  <phoneticPr fontId="3"/>
  <conditionalFormatting sqref="G29:G31">
    <cfRule type="expression" dxfId="8" priority="1">
      <formula>G29=0</formula>
    </cfRule>
  </conditionalFormatting>
  <conditionalFormatting sqref="J20:J21 M20:M21 G20:G22 I22:J22 L22:M22 O22 M23:M27 G24 G26:G27">
    <cfRule type="expression" dxfId="7" priority="14">
      <formula>G20=0</formula>
    </cfRule>
  </conditionalFormatting>
  <conditionalFormatting sqref="N13:O13">
    <cfRule type="expression" dxfId="6" priority="6">
      <formula>$N$11="LNG"</formula>
    </cfRule>
  </conditionalFormatting>
  <conditionalFormatting sqref="Q13">
    <cfRule type="expression" dxfId="5" priority="5">
      <formula>AND(NOT($N$11="LNG"),NOT($N$13=""))</formula>
    </cfRule>
  </conditionalFormatting>
  <conditionalFormatting sqref="Q16">
    <cfRule type="expression" dxfId="4" priority="2">
      <formula>$T$16="---"</formula>
    </cfRule>
  </conditionalFormatting>
  <conditionalFormatting sqref="R16:S16">
    <cfRule type="expression" dxfId="3" priority="3">
      <formula>$T$16="---"</formula>
    </cfRule>
  </conditionalFormatting>
  <conditionalFormatting sqref="U16">
    <cfRule type="expression" dxfId="2" priority="4">
      <formula>AND(NOT($N$11="LNG"),NOT($N$13=""))</formula>
    </cfRule>
  </conditionalFormatting>
  <printOptions horizontalCentered="1"/>
  <pageMargins left="0.23622047244094491" right="0.23622047244094491" top="0.74803149606299213" bottom="0.74803149606299213"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25B2C8C-9790-4374-A999-D8DACEEEB5D7}">
          <x14:formula1>
            <xm:f>'3 燃料データ'!$D$20:$D$26</xm:f>
          </x14:formula1>
          <xm:sqref>N11:P11</xm:sqref>
        </x14:dataValidation>
        <x14:dataValidation type="list" allowBlank="1" showInputMessage="1" showErrorMessage="1" xr:uid="{748DE3AD-C738-4BDA-8E58-37801146F9B7}">
          <x14:formula1>
            <xm:f>'3 燃料データ'!$C$6:$C$14</xm:f>
          </x14:formula1>
          <xm:sqref>N6:P6 R6:T6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64F0-3C5E-441F-96F2-2017C01E8689}">
  <sheetPr>
    <tabColor theme="9" tint="0.39997558519241921"/>
    <pageSetUpPr fitToPage="1"/>
  </sheetPr>
  <dimension ref="C2:X32"/>
  <sheetViews>
    <sheetView showGridLines="0" view="pageBreakPreview" topLeftCell="A18" zoomScaleNormal="100" zoomScaleSheetLayoutView="100" workbookViewId="0">
      <selection activeCell="M26" sqref="M26:O26"/>
    </sheetView>
  </sheetViews>
  <sheetFormatPr defaultColWidth="9" defaultRowHeight="18.75"/>
  <cols>
    <col min="1" max="1" width="9" style="11"/>
    <col min="2" max="2" width="2.625" style="11" customWidth="1"/>
    <col min="3" max="17" width="9" style="11" customWidth="1"/>
    <col min="18" max="18" width="10" style="11" bestFit="1" customWidth="1"/>
    <col min="19" max="20" width="9" style="11"/>
    <col min="21" max="25" width="9" style="11" customWidth="1"/>
    <col min="26" max="16384" width="9" style="11"/>
  </cols>
  <sheetData>
    <row r="2" spans="3:24" ht="20.100000000000001" customHeight="1"/>
    <row r="3" spans="3:24" ht="39.950000000000003" customHeight="1">
      <c r="C3" s="429"/>
      <c r="D3" s="429"/>
      <c r="E3" s="429"/>
      <c r="F3" s="429"/>
      <c r="G3" s="429"/>
      <c r="H3" s="429"/>
      <c r="I3" s="429"/>
      <c r="J3" s="429"/>
      <c r="K3" s="429"/>
      <c r="L3" s="429"/>
      <c r="M3" s="429"/>
      <c r="N3" s="429"/>
      <c r="O3" s="429"/>
      <c r="P3" s="429"/>
      <c r="Q3" s="429"/>
      <c r="R3" s="429"/>
      <c r="S3" s="429"/>
      <c r="T3" s="12" t="str">
        <f>'1 フローチャート'!N2</f>
        <v>Ver. 1.1</v>
      </c>
    </row>
    <row r="4" spans="3:24" ht="21.95" customHeight="1">
      <c r="C4" s="430"/>
      <c r="D4" s="430"/>
      <c r="E4" s="430"/>
      <c r="F4" s="430"/>
      <c r="G4" s="430"/>
      <c r="H4" s="430"/>
      <c r="I4" s="430"/>
      <c r="J4" s="430"/>
      <c r="K4" s="430"/>
      <c r="L4" s="430"/>
      <c r="M4" s="430"/>
      <c r="N4" s="430"/>
      <c r="O4" s="430"/>
      <c r="P4" s="430"/>
      <c r="Q4" s="430"/>
      <c r="R4" s="430"/>
      <c r="S4" s="430"/>
      <c r="T4" s="13"/>
    </row>
    <row r="5" spans="3:24" ht="20.100000000000001" customHeight="1" thickBot="1">
      <c r="C5" s="17"/>
      <c r="D5" s="17"/>
      <c r="E5" s="17"/>
      <c r="F5" s="17"/>
      <c r="G5" s="17"/>
      <c r="H5" s="17"/>
      <c r="I5" s="17"/>
      <c r="J5" s="17"/>
      <c r="K5" s="17"/>
      <c r="L5" s="17"/>
      <c r="M5" s="17"/>
      <c r="N5" s="17"/>
      <c r="O5" s="17"/>
      <c r="P5" s="18"/>
      <c r="W5" s="466"/>
      <c r="X5" s="466"/>
    </row>
    <row r="6" spans="3:24" ht="60" customHeight="1" thickBot="1">
      <c r="C6" s="21" t="s">
        <v>15</v>
      </c>
      <c r="D6" s="394"/>
      <c r="E6" s="394"/>
      <c r="F6" s="394"/>
      <c r="G6" s="394"/>
      <c r="H6" s="394"/>
      <c r="I6" s="394"/>
      <c r="J6" s="394"/>
      <c r="K6" s="394"/>
      <c r="L6" s="394"/>
      <c r="M6" s="57" t="s">
        <v>26</v>
      </c>
      <c r="N6" s="470">
        <f>'2 算定シート'!N6</f>
        <v>0</v>
      </c>
      <c r="O6" s="471"/>
      <c r="P6" s="472"/>
      <c r="Q6" s="58" t="s">
        <v>27</v>
      </c>
      <c r="R6" s="470">
        <f>'2 算定シート'!R6</f>
        <v>0</v>
      </c>
      <c r="S6" s="471"/>
      <c r="T6" s="472"/>
      <c r="X6" s="59"/>
    </row>
    <row r="7" spans="3:24" ht="30" customHeight="1">
      <c r="C7" s="433"/>
      <c r="D7" s="433"/>
      <c r="E7" s="433"/>
      <c r="F7" s="433"/>
      <c r="G7" s="433"/>
      <c r="H7" s="433"/>
      <c r="I7" s="433"/>
      <c r="J7" s="433"/>
      <c r="K7" s="433"/>
      <c r="L7" s="433"/>
      <c r="M7" s="26"/>
      <c r="N7" s="26"/>
      <c r="O7" s="26"/>
      <c r="P7" s="26"/>
      <c r="W7" s="466"/>
      <c r="X7" s="467"/>
    </row>
    <row r="8" spans="3:24" ht="30" customHeight="1" thickBot="1">
      <c r="C8" s="434"/>
      <c r="D8" s="434"/>
      <c r="E8" s="434"/>
      <c r="F8" s="434"/>
      <c r="G8" s="434"/>
      <c r="H8" s="434"/>
      <c r="I8" s="434"/>
      <c r="J8" s="434"/>
      <c r="K8" s="434"/>
      <c r="L8" s="434"/>
      <c r="M8" s="434"/>
      <c r="N8" s="435"/>
      <c r="O8" s="435"/>
      <c r="P8" s="435"/>
      <c r="Q8" s="434"/>
      <c r="R8" s="435"/>
      <c r="S8" s="435"/>
      <c r="T8" s="27"/>
      <c r="W8" s="466"/>
      <c r="X8" s="467"/>
    </row>
    <row r="9" spans="3:24" ht="60" customHeight="1" thickBot="1">
      <c r="C9" s="28">
        <v>2</v>
      </c>
      <c r="D9" s="405"/>
      <c r="E9" s="408"/>
      <c r="F9" s="408"/>
      <c r="G9" s="408"/>
      <c r="H9" s="408"/>
      <c r="I9" s="408"/>
      <c r="J9" s="408"/>
      <c r="K9" s="408"/>
      <c r="L9" s="409"/>
      <c r="M9" s="57" t="s">
        <v>28</v>
      </c>
      <c r="N9" s="468">
        <f>'2 算定シート'!N9</f>
        <v>0</v>
      </c>
      <c r="O9" s="469"/>
      <c r="P9" s="29" t="str">
        <f>IFERROR(VLOOKUP($N$6,燃料data,11,FALSE),"")</f>
        <v/>
      </c>
      <c r="Q9" s="60" t="s">
        <v>29</v>
      </c>
      <c r="R9" s="468">
        <f>'2 算定シート'!R9</f>
        <v>0</v>
      </c>
      <c r="S9" s="469"/>
      <c r="T9" s="31" t="str">
        <f>IFERROR(VLOOKUP($R$6,燃料data,11,FALSE),"")</f>
        <v/>
      </c>
      <c r="X9" s="59"/>
    </row>
    <row r="10" spans="3:24" ht="30" customHeight="1" thickBot="1">
      <c r="C10" s="436"/>
      <c r="D10" s="436"/>
      <c r="E10" s="436"/>
      <c r="F10" s="436"/>
      <c r="G10" s="436"/>
      <c r="H10" s="436"/>
      <c r="I10" s="436"/>
      <c r="J10" s="436"/>
      <c r="K10" s="436"/>
      <c r="L10" s="436"/>
      <c r="M10" s="33"/>
      <c r="N10" s="34"/>
      <c r="O10" s="34"/>
      <c r="P10" s="61"/>
      <c r="Q10" s="34"/>
      <c r="R10" s="34"/>
      <c r="S10" s="34"/>
      <c r="T10" s="61"/>
    </row>
    <row r="11" spans="3:24" ht="60" customHeight="1" thickBot="1">
      <c r="C11" s="38">
        <v>3</v>
      </c>
      <c r="D11" s="400"/>
      <c r="E11" s="401"/>
      <c r="F11" s="401"/>
      <c r="G11" s="401"/>
      <c r="H11" s="401"/>
      <c r="I11" s="401"/>
      <c r="J11" s="401"/>
      <c r="K11" s="401"/>
      <c r="L11" s="402"/>
      <c r="M11" s="57" t="s">
        <v>6</v>
      </c>
      <c r="N11" s="470">
        <f>'2 算定シート'!N11</f>
        <v>0</v>
      </c>
      <c r="O11" s="471"/>
      <c r="P11" s="472"/>
      <c r="R11" s="39"/>
    </row>
    <row r="12" spans="3:24" ht="30" customHeight="1" thickBot="1">
      <c r="C12" s="403"/>
      <c r="D12" s="403"/>
      <c r="E12" s="403"/>
      <c r="F12" s="403"/>
      <c r="G12" s="403"/>
      <c r="H12" s="403"/>
      <c r="I12" s="403"/>
      <c r="J12" s="403"/>
      <c r="K12" s="403"/>
      <c r="L12" s="403"/>
      <c r="M12" s="403"/>
      <c r="N12" s="404"/>
      <c r="O12" s="404"/>
      <c r="P12" s="40"/>
      <c r="R12" s="62" t="s">
        <v>214</v>
      </c>
      <c r="S12" s="41"/>
      <c r="T12" s="41"/>
    </row>
    <row r="13" spans="3:24" ht="60" customHeight="1" thickBot="1">
      <c r="C13" s="28">
        <v>4</v>
      </c>
      <c r="D13" s="405"/>
      <c r="E13" s="408"/>
      <c r="F13" s="408"/>
      <c r="G13" s="408"/>
      <c r="H13" s="408"/>
      <c r="I13" s="408"/>
      <c r="J13" s="408"/>
      <c r="K13" s="408"/>
      <c r="L13" s="409"/>
      <c r="M13" s="57" t="s">
        <v>7</v>
      </c>
      <c r="N13" s="473">
        <f>'2 算定シート'!N13</f>
        <v>0</v>
      </c>
      <c r="O13" s="474"/>
      <c r="P13" s="42" t="s">
        <v>86</v>
      </c>
      <c r="Q13" s="63" t="s">
        <v>213</v>
      </c>
      <c r="R13" s="473">
        <f>IF(N11="LNG",N13,0)</f>
        <v>0</v>
      </c>
      <c r="S13" s="474"/>
      <c r="T13" s="42" t="s">
        <v>86</v>
      </c>
      <c r="V13" s="475"/>
      <c r="W13" s="475"/>
    </row>
    <row r="14" spans="3:24" ht="30" customHeight="1" thickBot="1">
      <c r="C14" s="403"/>
      <c r="D14" s="403"/>
      <c r="E14" s="403"/>
      <c r="F14" s="403"/>
      <c r="G14" s="403"/>
      <c r="H14" s="403"/>
      <c r="I14" s="403"/>
      <c r="J14" s="403"/>
      <c r="K14" s="403"/>
      <c r="L14" s="403"/>
      <c r="M14" s="403"/>
      <c r="N14" s="404"/>
      <c r="O14" s="404"/>
      <c r="P14" s="40"/>
      <c r="R14" s="39"/>
      <c r="S14" s="41"/>
      <c r="T14" s="41"/>
      <c r="V14" s="64"/>
    </row>
    <row r="15" spans="3:24" ht="60" customHeight="1" thickBot="1">
      <c r="C15" s="431">
        <v>5</v>
      </c>
      <c r="D15" s="405"/>
      <c r="E15" s="406"/>
      <c r="F15" s="406"/>
      <c r="G15" s="406"/>
      <c r="H15" s="406"/>
      <c r="I15" s="406"/>
      <c r="J15" s="406"/>
      <c r="K15" s="406"/>
      <c r="L15" s="407"/>
      <c r="M15" s="57" t="s">
        <v>30</v>
      </c>
      <c r="N15" s="476">
        <f>'2 算定シート'!N15</f>
        <v>0</v>
      </c>
      <c r="O15" s="477"/>
      <c r="P15" s="29" t="str">
        <f>IFERROR(VLOOKUP($N$6,燃料data,18,FALSE),"")</f>
        <v/>
      </c>
      <c r="Q15" s="60" t="s">
        <v>29</v>
      </c>
      <c r="R15" s="476">
        <f>'2 算定シート'!R15</f>
        <v>0</v>
      </c>
      <c r="S15" s="477"/>
      <c r="T15" s="31" t="str">
        <f>IFERROR(VLOOKUP($R$6,燃料data,18,FALSE),"")</f>
        <v/>
      </c>
      <c r="V15" s="65"/>
      <c r="W15" s="65"/>
    </row>
    <row r="16" spans="3:24" ht="60" customHeight="1" thickBot="1">
      <c r="C16" s="432"/>
      <c r="D16" s="400"/>
      <c r="E16" s="401"/>
      <c r="F16" s="401"/>
      <c r="G16" s="401"/>
      <c r="H16" s="401"/>
      <c r="I16" s="401"/>
      <c r="J16" s="401"/>
      <c r="K16" s="401"/>
      <c r="L16" s="402"/>
      <c r="M16" s="57" t="s">
        <v>7</v>
      </c>
      <c r="N16" s="476">
        <f>'2 算定シート'!N16</f>
        <v>0</v>
      </c>
      <c r="O16" s="477"/>
      <c r="P16" s="31" t="str">
        <f>IFERROR(VLOOKUP($N$11,燃料単価data,2,FALSE),"")</f>
        <v/>
      </c>
      <c r="Q16" s="57" t="s">
        <v>7</v>
      </c>
      <c r="R16" s="476">
        <f>'2 算定シート'!R16</f>
        <v>0</v>
      </c>
      <c r="S16" s="477"/>
      <c r="T16" s="31" t="str">
        <f>IFERROR(VLOOKUP($N$11,燃料単価data,3,FALSE),"")</f>
        <v/>
      </c>
      <c r="U16" s="66"/>
      <c r="V16" s="67"/>
      <c r="W16" s="66"/>
    </row>
    <row r="17" spans="3:24" ht="30" customHeight="1" thickBot="1">
      <c r="C17" s="395"/>
      <c r="D17" s="395"/>
      <c r="E17" s="395"/>
      <c r="F17" s="395"/>
      <c r="G17" s="395"/>
      <c r="H17" s="395"/>
      <c r="I17" s="395"/>
      <c r="J17" s="395"/>
      <c r="K17" s="395"/>
      <c r="L17" s="395"/>
      <c r="M17" s="395"/>
      <c r="N17" s="396"/>
      <c r="O17" s="396"/>
      <c r="P17" s="68"/>
    </row>
    <row r="18" spans="3:24" ht="39.950000000000003" customHeight="1" thickBot="1">
      <c r="C18" s="397" t="s">
        <v>24</v>
      </c>
      <c r="D18" s="398"/>
      <c r="E18" s="398"/>
      <c r="F18" s="398"/>
      <c r="G18" s="398"/>
      <c r="H18" s="398"/>
      <c r="I18" s="398"/>
      <c r="J18" s="398"/>
      <c r="K18" s="398"/>
      <c r="L18" s="398"/>
      <c r="M18" s="398"/>
      <c r="N18" s="398"/>
      <c r="O18" s="399"/>
      <c r="Q18" s="68"/>
      <c r="R18" s="68"/>
      <c r="S18" s="68"/>
      <c r="T18" s="67"/>
    </row>
    <row r="19" spans="3:24" ht="39.950000000000003" customHeight="1" thickBot="1">
      <c r="C19" s="423" t="s">
        <v>25</v>
      </c>
      <c r="D19" s="424"/>
      <c r="E19" s="424"/>
      <c r="F19" s="425"/>
      <c r="G19" s="419" t="s">
        <v>151</v>
      </c>
      <c r="H19" s="420"/>
      <c r="I19" s="420"/>
      <c r="J19" s="421" t="s">
        <v>152</v>
      </c>
      <c r="K19" s="420"/>
      <c r="L19" s="422"/>
      <c r="M19" s="423" t="s">
        <v>22</v>
      </c>
      <c r="N19" s="424"/>
      <c r="O19" s="425"/>
    </row>
    <row r="20" spans="3:24" ht="39.950000000000003" customHeight="1">
      <c r="C20" s="387" t="s">
        <v>23</v>
      </c>
      <c r="D20" s="388"/>
      <c r="E20" s="388"/>
      <c r="F20" s="389"/>
      <c r="G20" s="382">
        <f>IF($N$6="","---",$N$6)</f>
        <v>0</v>
      </c>
      <c r="H20" s="383"/>
      <c r="I20" s="383"/>
      <c r="J20" s="383">
        <f>IF($R$6="","---",$R$6)</f>
        <v>0</v>
      </c>
      <c r="K20" s="383"/>
      <c r="L20" s="390"/>
      <c r="M20" s="382">
        <f>IF($N$11="","---",$N$11)</f>
        <v>0</v>
      </c>
      <c r="N20" s="383"/>
      <c r="O20" s="417"/>
      <c r="P20" s="69"/>
      <c r="T20" s="11">
        <f>G23*'3 燃料データ'!E6</f>
        <v>0</v>
      </c>
    </row>
    <row r="21" spans="3:24" ht="39.950000000000003" customHeight="1">
      <c r="C21" s="391" t="s">
        <v>178</v>
      </c>
      <c r="D21" s="392"/>
      <c r="E21" s="392"/>
      <c r="F21" s="393"/>
      <c r="G21" s="384">
        <f>IFERROR(VLOOKUP($G$20,燃料data,5,FALSE),0)</f>
        <v>0</v>
      </c>
      <c r="H21" s="385"/>
      <c r="I21" s="385"/>
      <c r="J21" s="385">
        <f>IFERROR(VLOOKUP($J$20,燃料data,5,FALSE),0)</f>
        <v>0</v>
      </c>
      <c r="K21" s="385"/>
      <c r="L21" s="386"/>
      <c r="M21" s="384">
        <f>IFERROR(VLOOKUP($M$20,燃料data2,4,FALSE),0)</f>
        <v>0</v>
      </c>
      <c r="N21" s="385"/>
      <c r="O21" s="418"/>
      <c r="P21" s="69"/>
    </row>
    <row r="22" spans="3:24" ht="39.950000000000003" customHeight="1">
      <c r="C22" s="478" t="s">
        <v>177</v>
      </c>
      <c r="D22" s="479"/>
      <c r="E22" s="479"/>
      <c r="F22" s="480"/>
      <c r="G22" s="491">
        <f>'2 算定シート'!N9</f>
        <v>0</v>
      </c>
      <c r="H22" s="492"/>
      <c r="I22" s="70" t="str">
        <f>IFERROR(VLOOKUP($N$6,燃料data,11,FALSE),"")</f>
        <v/>
      </c>
      <c r="J22" s="489">
        <f>'2 算定シート'!R9</f>
        <v>0</v>
      </c>
      <c r="K22" s="490"/>
      <c r="L22" s="71" t="str">
        <f>IFERROR(VLOOKUP($R$6,燃料data,11,FALSE),"")</f>
        <v/>
      </c>
      <c r="M22" s="505">
        <f>IF(M20="LPG",M23/'3 燃料データ'!O11,IF(M20="都市ガス",M23/'3 燃料データ'!O14,M23))</f>
        <v>0</v>
      </c>
      <c r="N22" s="506"/>
      <c r="O22" s="72" t="str">
        <f>IF(M20="LPG",'3 燃料データ'!M11,IF(M20="都市ガス",'3 燃料データ'!M14,O23))</f>
        <v/>
      </c>
      <c r="P22" s="69"/>
    </row>
    <row r="23" spans="3:24" ht="39.950000000000003" customHeight="1">
      <c r="C23" s="481" t="s">
        <v>179</v>
      </c>
      <c r="D23" s="482"/>
      <c r="E23" s="482"/>
      <c r="F23" s="483"/>
      <c r="G23" s="501">
        <f>IFERROR($G$22*VLOOKUP($G$20,燃料data,13,FALSE),0)</f>
        <v>0</v>
      </c>
      <c r="H23" s="502"/>
      <c r="I23" s="73" t="str">
        <f>IFERROR(VLOOKUP($G$20,燃料data,16,FALSE),"")</f>
        <v/>
      </c>
      <c r="J23" s="503">
        <f>IFERROR($J$22*VLOOKUP($J$20,燃料data,13,FALSE),0)</f>
        <v>0</v>
      </c>
      <c r="K23" s="504"/>
      <c r="L23" s="73" t="str">
        <f>IFERROR(VLOOKUP($J$20,燃料data,16,FALSE),"")</f>
        <v/>
      </c>
      <c r="M23" s="491">
        <f>$R$24</f>
        <v>0</v>
      </c>
      <c r="N23" s="492"/>
      <c r="O23" s="74" t="str">
        <f>IFERROR(VLOOKUP($N$11,燃料data2,15,FALSE),"")</f>
        <v/>
      </c>
      <c r="P23" s="497" t="s">
        <v>280</v>
      </c>
      <c r="Q23" s="498"/>
      <c r="R23" s="75">
        <f>SUM($S$23:$T$23)</f>
        <v>0</v>
      </c>
      <c r="S23" s="76">
        <f>IFERROR($G$23*($G$21/$M$21),0)</f>
        <v>0</v>
      </c>
      <c r="T23" s="77">
        <f>IFERROR($J$23*($J$21/$M$21),0)</f>
        <v>0</v>
      </c>
      <c r="U23" s="78"/>
      <c r="V23" s="79"/>
    </row>
    <row r="24" spans="3:24" ht="39.950000000000003" customHeight="1">
      <c r="C24" s="488" t="s">
        <v>282</v>
      </c>
      <c r="D24" s="459"/>
      <c r="E24" s="459"/>
      <c r="F24" s="460"/>
      <c r="G24" s="51"/>
      <c r="H24" s="52"/>
      <c r="I24" s="53"/>
      <c r="J24" s="54"/>
      <c r="K24" s="52"/>
      <c r="L24" s="52"/>
      <c r="M24" s="444">
        <f>IF($R$13="",0,$R$13)</f>
        <v>0</v>
      </c>
      <c r="N24" s="445"/>
      <c r="O24" s="55" t="str">
        <f>P13</f>
        <v>%</v>
      </c>
      <c r="P24" s="499" t="s">
        <v>281</v>
      </c>
      <c r="Q24" s="500"/>
      <c r="R24" s="75">
        <f>$R$23*(1+$M$24/100)</f>
        <v>0</v>
      </c>
      <c r="S24" s="80"/>
      <c r="T24" s="80"/>
      <c r="U24" s="80"/>
      <c r="W24" s="56"/>
      <c r="X24" s="56"/>
    </row>
    <row r="25" spans="3:24" ht="39.950000000000003" customHeight="1">
      <c r="C25" s="391" t="s">
        <v>174</v>
      </c>
      <c r="D25" s="392"/>
      <c r="E25" s="392"/>
      <c r="F25" s="393"/>
      <c r="G25" s="484">
        <f>IFERROR($G$23*VLOOKUP($G$20,燃料data,3,FALSE),0)</f>
        <v>0</v>
      </c>
      <c r="H25" s="485"/>
      <c r="I25" s="485"/>
      <c r="J25" s="486">
        <f>IFERROR($J$23*VLOOKUP($J$20,燃料data,3,FALSE),0)</f>
        <v>0</v>
      </c>
      <c r="K25" s="486"/>
      <c r="L25" s="487"/>
      <c r="M25" s="81"/>
      <c r="N25" s="82"/>
      <c r="O25" s="83"/>
      <c r="P25" s="84"/>
      <c r="Q25" s="85"/>
      <c r="V25" s="56"/>
      <c r="W25" s="56"/>
    </row>
    <row r="26" spans="3:24" ht="39.950000000000003" customHeight="1">
      <c r="C26" s="391"/>
      <c r="D26" s="392"/>
      <c r="E26" s="392"/>
      <c r="F26" s="393"/>
      <c r="G26" s="455">
        <f>SUM($G$25:$L$25)</f>
        <v>0</v>
      </c>
      <c r="H26" s="456"/>
      <c r="I26" s="456"/>
      <c r="J26" s="456"/>
      <c r="K26" s="456"/>
      <c r="L26" s="457"/>
      <c r="M26" s="441">
        <f>IFERROR($M$23*VLOOKUP($M$20,燃料data2,2,FALSE),0)</f>
        <v>0</v>
      </c>
      <c r="N26" s="442"/>
      <c r="O26" s="443"/>
      <c r="V26" s="56"/>
      <c r="W26" s="56"/>
    </row>
    <row r="27" spans="3:24" ht="39.950000000000003" customHeight="1">
      <c r="C27" s="391" t="s">
        <v>153</v>
      </c>
      <c r="D27" s="427"/>
      <c r="E27" s="427"/>
      <c r="F27" s="428"/>
      <c r="G27" s="51"/>
      <c r="H27" s="52"/>
      <c r="I27" s="53"/>
      <c r="J27" s="54"/>
      <c r="K27" s="52"/>
      <c r="L27" s="52"/>
      <c r="M27" s="441">
        <f>IFERROR(($G$26-$M$26),0)</f>
        <v>0</v>
      </c>
      <c r="N27" s="442"/>
      <c r="O27" s="443"/>
      <c r="V27" s="56"/>
      <c r="W27" s="56"/>
    </row>
    <row r="28" spans="3:24" ht="39.950000000000003" customHeight="1">
      <c r="C28" s="391" t="s">
        <v>175</v>
      </c>
      <c r="D28" s="392"/>
      <c r="E28" s="392"/>
      <c r="F28" s="393"/>
      <c r="G28" s="484">
        <f>$G$23*$G$21</f>
        <v>0</v>
      </c>
      <c r="H28" s="485"/>
      <c r="I28" s="485"/>
      <c r="J28" s="485">
        <f>$J$23*$J$21</f>
        <v>0</v>
      </c>
      <c r="K28" s="485"/>
      <c r="L28" s="493"/>
      <c r="M28" s="81"/>
      <c r="N28" s="82"/>
      <c r="O28" s="83"/>
      <c r="V28" s="56"/>
      <c r="W28" s="56"/>
    </row>
    <row r="29" spans="3:24" ht="39.950000000000003" customHeight="1">
      <c r="C29" s="391"/>
      <c r="D29" s="392"/>
      <c r="E29" s="392"/>
      <c r="F29" s="393"/>
      <c r="G29" s="455">
        <f>SUM($G$28:$L$28)</f>
        <v>0</v>
      </c>
      <c r="H29" s="456"/>
      <c r="I29" s="456"/>
      <c r="J29" s="456"/>
      <c r="K29" s="456"/>
      <c r="L29" s="457"/>
      <c r="M29" s="441">
        <f>IF($N$11="電気",$M$23*'3 燃料データ'!E30,$M$23*$M$21)</f>
        <v>0</v>
      </c>
      <c r="N29" s="442"/>
      <c r="O29" s="443"/>
    </row>
    <row r="30" spans="3:24" ht="39.950000000000003" customHeight="1">
      <c r="C30" s="391" t="s">
        <v>176</v>
      </c>
      <c r="D30" s="392"/>
      <c r="E30" s="392"/>
      <c r="F30" s="393"/>
      <c r="G30" s="484">
        <f>$G$22*$N$15</f>
        <v>0</v>
      </c>
      <c r="H30" s="485"/>
      <c r="I30" s="485"/>
      <c r="J30" s="485">
        <f>$J$22*$R$15</f>
        <v>0</v>
      </c>
      <c r="K30" s="485"/>
      <c r="L30" s="493"/>
      <c r="M30" s="494">
        <f>$M$22*$R$16</f>
        <v>0</v>
      </c>
      <c r="N30" s="495"/>
      <c r="O30" s="496"/>
    </row>
    <row r="31" spans="3:24" ht="39.950000000000003" customHeight="1" thickBot="1">
      <c r="C31" s="446"/>
      <c r="D31" s="447"/>
      <c r="E31" s="447"/>
      <c r="F31" s="448"/>
      <c r="G31" s="449">
        <f>SUM($G$30:$L$30)</f>
        <v>0</v>
      </c>
      <c r="H31" s="450"/>
      <c r="I31" s="450"/>
      <c r="J31" s="450"/>
      <c r="K31" s="450"/>
      <c r="L31" s="451"/>
      <c r="M31" s="452">
        <f>$M$23*$N$16</f>
        <v>0</v>
      </c>
      <c r="N31" s="453"/>
      <c r="O31" s="454"/>
    </row>
    <row r="32" spans="3:24" ht="30" customHeight="1"/>
  </sheetData>
  <sheetProtection selectLockedCells="1" selectUnlockedCells="1"/>
  <mergeCells count="73">
    <mergeCell ref="P23:Q23"/>
    <mergeCell ref="P24:Q24"/>
    <mergeCell ref="R13:S13"/>
    <mergeCell ref="M24:N24"/>
    <mergeCell ref="M19:O19"/>
    <mergeCell ref="C14:O14"/>
    <mergeCell ref="G20:I20"/>
    <mergeCell ref="J20:L20"/>
    <mergeCell ref="M20:O20"/>
    <mergeCell ref="G23:H23"/>
    <mergeCell ref="J23:K23"/>
    <mergeCell ref="M22:N22"/>
    <mergeCell ref="G21:I21"/>
    <mergeCell ref="J21:L21"/>
    <mergeCell ref="M21:O21"/>
    <mergeCell ref="G22:H22"/>
    <mergeCell ref="J22:K22"/>
    <mergeCell ref="M23:N23"/>
    <mergeCell ref="C30:F31"/>
    <mergeCell ref="G30:I30"/>
    <mergeCell ref="J30:L30"/>
    <mergeCell ref="G31:L31"/>
    <mergeCell ref="M31:O31"/>
    <mergeCell ref="M30:O30"/>
    <mergeCell ref="G26:L26"/>
    <mergeCell ref="C27:F27"/>
    <mergeCell ref="M27:O27"/>
    <mergeCell ref="C28:F29"/>
    <mergeCell ref="G28:I28"/>
    <mergeCell ref="J28:L28"/>
    <mergeCell ref="G29:L29"/>
    <mergeCell ref="M29:O29"/>
    <mergeCell ref="M26:O26"/>
    <mergeCell ref="C25:F26"/>
    <mergeCell ref="G25:I25"/>
    <mergeCell ref="J25:L25"/>
    <mergeCell ref="C24:F24"/>
    <mergeCell ref="C22:F22"/>
    <mergeCell ref="C23:F23"/>
    <mergeCell ref="C19:F19"/>
    <mergeCell ref="C20:F20"/>
    <mergeCell ref="C21:F21"/>
    <mergeCell ref="G19:I19"/>
    <mergeCell ref="J19:L19"/>
    <mergeCell ref="R15:S15"/>
    <mergeCell ref="D16:L16"/>
    <mergeCell ref="N16:O16"/>
    <mergeCell ref="R16:S16"/>
    <mergeCell ref="C15:C16"/>
    <mergeCell ref="D15:L15"/>
    <mergeCell ref="N15:O15"/>
    <mergeCell ref="C17:O17"/>
    <mergeCell ref="C18:O18"/>
    <mergeCell ref="C12:O12"/>
    <mergeCell ref="D13:L13"/>
    <mergeCell ref="N13:O13"/>
    <mergeCell ref="V13:W13"/>
    <mergeCell ref="D11:L11"/>
    <mergeCell ref="N11:P11"/>
    <mergeCell ref="C3:S3"/>
    <mergeCell ref="C4:S4"/>
    <mergeCell ref="W5:X5"/>
    <mergeCell ref="D6:L6"/>
    <mergeCell ref="N6:P6"/>
    <mergeCell ref="R6:T6"/>
    <mergeCell ref="C10:L10"/>
    <mergeCell ref="C7:L7"/>
    <mergeCell ref="W7:W8"/>
    <mergeCell ref="X7:X8"/>
    <mergeCell ref="C8:S8"/>
    <mergeCell ref="D9:L9"/>
    <mergeCell ref="N9:O9"/>
    <mergeCell ref="R9:S9"/>
  </mergeCells>
  <phoneticPr fontId="3"/>
  <conditionalFormatting sqref="J20:J21 M20:M21 G20:G23 L22:M22 I22:J23 O22:O23 L23 M23:M24 J25 G25:G26 M26:M27 J28 G28:G31 J30">
    <cfRule type="expression" dxfId="1" priority="2">
      <formula>G20=0</formula>
    </cfRule>
  </conditionalFormatting>
  <conditionalFormatting sqref="M29:M31">
    <cfRule type="expression" dxfId="0" priority="1">
      <formula>M29=0</formula>
    </cfRule>
  </conditionalFormatting>
  <printOptions horizontalCentered="1"/>
  <pageMargins left="0.23622047244094491" right="0.23622047244094491" top="0.74803149606299213" bottom="0.74803149606299213" header="0.31496062992125984" footer="0.31496062992125984"/>
  <pageSetup paperSize="9"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526A-8D2B-4579-BCFA-3BFA8DCFFDAD}">
  <sheetPr>
    <tabColor theme="9" tint="0.39997558519241921"/>
    <pageSetUpPr fitToPage="1"/>
  </sheetPr>
  <dimension ref="B1:AE30"/>
  <sheetViews>
    <sheetView zoomScaleNormal="100" zoomScaleSheetLayoutView="100" workbookViewId="0">
      <selection activeCell="A2" sqref="A2"/>
    </sheetView>
  </sheetViews>
  <sheetFormatPr defaultColWidth="9" defaultRowHeight="18.75"/>
  <cols>
    <col min="1" max="1" width="2.625" style="11" customWidth="1"/>
    <col min="2" max="2" width="3.625" style="11" customWidth="1"/>
    <col min="3" max="3" width="14.625" style="11" customWidth="1"/>
    <col min="4" max="4" width="10.625" style="11" customWidth="1"/>
    <col min="5" max="10" width="12.625" style="11" customWidth="1"/>
    <col min="11" max="12" width="8.625" style="11" customWidth="1"/>
    <col min="13" max="13" width="10.625" style="11" customWidth="1"/>
    <col min="14" max="14" width="3.625" style="11" customWidth="1"/>
    <col min="15" max="15" width="10.625" style="11" customWidth="1"/>
    <col min="16" max="17" width="8.625" style="11" customWidth="1"/>
    <col min="18" max="18" width="10.625" style="11" customWidth="1"/>
    <col min="19" max="19" width="6.625" style="11" customWidth="1"/>
    <col min="20" max="20" width="11.625" style="11" customWidth="1"/>
    <col min="21" max="21" width="3.625" style="11" customWidth="1"/>
    <col min="22" max="22" width="10.625" style="11" customWidth="1"/>
    <col min="23" max="23" width="6.625" style="11" customWidth="1"/>
    <col min="24" max="24" width="11.625" style="11" customWidth="1"/>
    <col min="25" max="25" width="9.5" style="11" bestFit="1" customWidth="1"/>
    <col min="26" max="26" width="13.5" style="11" customWidth="1"/>
    <col min="27" max="27" width="6.5" style="11" customWidth="1"/>
    <col min="28" max="16384" width="9" style="11"/>
  </cols>
  <sheetData>
    <row r="1" spans="2:25" ht="9.9499999999999993" customHeight="1" thickBot="1"/>
    <row r="2" spans="2:25" ht="19.5" customHeight="1">
      <c r="C2" s="510" t="s">
        <v>262</v>
      </c>
      <c r="D2" s="507" t="s">
        <v>266</v>
      </c>
      <c r="E2" s="86" t="s">
        <v>207</v>
      </c>
      <c r="F2" s="86"/>
      <c r="G2" s="87" t="s">
        <v>208</v>
      </c>
      <c r="H2" s="87"/>
      <c r="I2" s="87" t="s">
        <v>207</v>
      </c>
      <c r="J2" s="88"/>
      <c r="K2" s="89" t="s">
        <v>201</v>
      </c>
      <c r="L2" s="90"/>
      <c r="M2" s="90"/>
      <c r="N2" s="90"/>
      <c r="O2" s="90"/>
      <c r="P2" s="90"/>
      <c r="Q2" s="90"/>
      <c r="R2" s="91"/>
      <c r="S2" s="92" t="s">
        <v>200</v>
      </c>
      <c r="T2" s="92"/>
      <c r="U2" s="92"/>
      <c r="V2" s="92"/>
      <c r="W2" s="92"/>
      <c r="X2" s="93"/>
    </row>
    <row r="3" spans="2:25" ht="19.5" customHeight="1">
      <c r="C3" s="512"/>
      <c r="D3" s="508"/>
      <c r="E3" s="94" t="s">
        <v>206</v>
      </c>
      <c r="F3" s="94"/>
      <c r="G3" s="95" t="s">
        <v>209</v>
      </c>
      <c r="H3" s="95"/>
      <c r="I3" s="95" t="s">
        <v>210</v>
      </c>
      <c r="J3" s="96"/>
      <c r="K3" s="97" t="s">
        <v>205</v>
      </c>
      <c r="L3" s="98"/>
      <c r="M3" s="99"/>
      <c r="N3" s="100" t="s">
        <v>256</v>
      </c>
      <c r="O3" s="101"/>
      <c r="P3" s="102" t="s">
        <v>204</v>
      </c>
      <c r="Q3" s="98"/>
      <c r="R3" s="103"/>
      <c r="S3" s="104"/>
      <c r="T3" s="104"/>
      <c r="U3" s="104"/>
      <c r="V3" s="104"/>
      <c r="W3" s="104"/>
      <c r="X3" s="105"/>
    </row>
    <row r="4" spans="2:25" ht="19.5" customHeight="1" thickBot="1">
      <c r="C4" s="511"/>
      <c r="D4" s="509"/>
      <c r="E4" s="106" t="s">
        <v>191</v>
      </c>
      <c r="F4" s="106" t="s">
        <v>31</v>
      </c>
      <c r="G4" s="107" t="s">
        <v>199</v>
      </c>
      <c r="H4" s="106" t="s">
        <v>31</v>
      </c>
      <c r="I4" s="106" t="s">
        <v>192</v>
      </c>
      <c r="J4" s="108" t="s">
        <v>31</v>
      </c>
      <c r="K4" s="109" t="s">
        <v>202</v>
      </c>
      <c r="L4" s="107" t="s">
        <v>203</v>
      </c>
      <c r="M4" s="106" t="s">
        <v>31</v>
      </c>
      <c r="N4" s="110"/>
      <c r="O4" s="111"/>
      <c r="P4" s="112" t="s">
        <v>202</v>
      </c>
      <c r="Q4" s="112" t="s">
        <v>203</v>
      </c>
      <c r="R4" s="108" t="s">
        <v>31</v>
      </c>
      <c r="S4" s="113" t="s">
        <v>211</v>
      </c>
      <c r="T4" s="106" t="s">
        <v>197</v>
      </c>
      <c r="U4" s="114" t="s">
        <v>256</v>
      </c>
      <c r="V4" s="115"/>
      <c r="W4" s="107" t="s">
        <v>179</v>
      </c>
      <c r="X4" s="108" t="s">
        <v>197</v>
      </c>
    </row>
    <row r="5" spans="2:25" ht="19.5" customHeight="1" thickBot="1">
      <c r="C5" s="116" t="s">
        <v>267</v>
      </c>
      <c r="D5" s="117"/>
      <c r="F5" s="118"/>
      <c r="G5" s="118"/>
      <c r="H5" s="118"/>
      <c r="I5" s="118"/>
      <c r="J5" s="118"/>
      <c r="K5" s="118"/>
      <c r="L5" s="118"/>
      <c r="M5" s="118"/>
      <c r="N5" s="118"/>
      <c r="O5" s="119"/>
      <c r="P5" s="119"/>
      <c r="Q5" s="119"/>
      <c r="R5" s="118"/>
      <c r="S5" s="118"/>
      <c r="T5" s="118"/>
      <c r="U5" s="118"/>
      <c r="V5" s="118"/>
      <c r="W5" s="118"/>
      <c r="X5" s="118"/>
    </row>
    <row r="6" spans="2:25" ht="19.5" customHeight="1" thickTop="1">
      <c r="B6" s="120">
        <v>1</v>
      </c>
      <c r="C6" s="121" t="s">
        <v>17</v>
      </c>
      <c r="D6" s="122" t="s">
        <v>17</v>
      </c>
      <c r="E6" s="122">
        <v>2.67</v>
      </c>
      <c r="F6" s="123" t="s">
        <v>193</v>
      </c>
      <c r="G6" s="122">
        <v>38.26</v>
      </c>
      <c r="H6" s="122" t="s">
        <v>8</v>
      </c>
      <c r="I6" s="124">
        <f>E6/G6</f>
        <v>6.9785676947203348E-2</v>
      </c>
      <c r="J6" s="125" t="s">
        <v>32</v>
      </c>
      <c r="K6" s="126">
        <f>IF('2 算定シート (裏)'!$N$6='3 燃料データ'!C6,'2 算定シート (裏)'!$N$9,0)</f>
        <v>0</v>
      </c>
      <c r="L6" s="127">
        <f>IF('2 算定シート (裏)'!$R$6='3 燃料データ'!C6,'2 算定シート (裏)'!$R$9,0)</f>
        <v>0</v>
      </c>
      <c r="M6" s="128" t="s">
        <v>87</v>
      </c>
      <c r="N6" s="129"/>
      <c r="O6" s="130">
        <v>1</v>
      </c>
      <c r="P6" s="131">
        <f>K6*O6</f>
        <v>0</v>
      </c>
      <c r="Q6" s="131">
        <f>L6*O6</f>
        <v>0</v>
      </c>
      <c r="R6" s="132" t="s">
        <v>87</v>
      </c>
      <c r="S6" s="133">
        <f>W6*V6</f>
        <v>75</v>
      </c>
      <c r="T6" s="134" t="s">
        <v>85</v>
      </c>
      <c r="U6" s="135"/>
      <c r="V6" s="130">
        <v>1</v>
      </c>
      <c r="W6" s="136">
        <v>75</v>
      </c>
      <c r="X6" s="137" t="s">
        <v>85</v>
      </c>
    </row>
    <row r="7" spans="2:25">
      <c r="B7" s="120">
        <v>2</v>
      </c>
      <c r="C7" s="138" t="s">
        <v>0</v>
      </c>
      <c r="D7" s="139" t="s">
        <v>0</v>
      </c>
      <c r="E7" s="139">
        <v>2.75</v>
      </c>
      <c r="F7" s="140" t="s">
        <v>193</v>
      </c>
      <c r="G7" s="141">
        <v>38.9</v>
      </c>
      <c r="H7" s="139" t="s">
        <v>8</v>
      </c>
      <c r="I7" s="142">
        <f t="shared" ref="I7:I15" si="0">E7/G7</f>
        <v>7.0694087403598976E-2</v>
      </c>
      <c r="J7" s="143" t="s">
        <v>32</v>
      </c>
      <c r="K7" s="144">
        <f>IF('2 算定シート (裏)'!$N$6='3 燃料データ'!C7,'2 算定シート (裏)'!$N$9,0)</f>
        <v>0</v>
      </c>
      <c r="L7" s="145">
        <f>IF('2 算定シート (裏)'!$R$6='3 燃料データ'!C7,'2 算定シート (裏)'!$R$9,0)</f>
        <v>0</v>
      </c>
      <c r="M7" s="146" t="s">
        <v>87</v>
      </c>
      <c r="N7" s="147"/>
      <c r="O7" s="148">
        <v>1</v>
      </c>
      <c r="P7" s="149">
        <f>K7*O7</f>
        <v>0</v>
      </c>
      <c r="Q7" s="149">
        <f>L7*O7</f>
        <v>0</v>
      </c>
      <c r="R7" s="150" t="s">
        <v>87</v>
      </c>
      <c r="S7" s="151">
        <f t="shared" ref="S7:S15" si="1">W7*V7</f>
        <v>85</v>
      </c>
      <c r="T7" s="152" t="s">
        <v>37</v>
      </c>
      <c r="U7" s="153"/>
      <c r="V7" s="148">
        <v>1</v>
      </c>
      <c r="W7" s="154">
        <v>85</v>
      </c>
      <c r="X7" s="155" t="s">
        <v>37</v>
      </c>
    </row>
    <row r="8" spans="2:25">
      <c r="B8" s="120">
        <v>3</v>
      </c>
      <c r="C8" s="138" t="s">
        <v>1</v>
      </c>
      <c r="D8" s="139" t="s">
        <v>1</v>
      </c>
      <c r="E8" s="141">
        <v>3.1</v>
      </c>
      <c r="F8" s="140" t="s">
        <v>193</v>
      </c>
      <c r="G8" s="139">
        <v>41.78</v>
      </c>
      <c r="H8" s="139" t="s">
        <v>8</v>
      </c>
      <c r="I8" s="142">
        <f t="shared" si="0"/>
        <v>7.4198180947821921E-2</v>
      </c>
      <c r="J8" s="143" t="s">
        <v>32</v>
      </c>
      <c r="K8" s="144">
        <f>IF('2 算定シート (裏)'!$N$6='3 燃料データ'!C8,'2 算定シート (裏)'!$N$9,0)</f>
        <v>0</v>
      </c>
      <c r="L8" s="145">
        <f>IF('2 算定シート (裏)'!$R$6='3 燃料データ'!C8,'2 算定シート (裏)'!$R$9,0)</f>
        <v>0</v>
      </c>
      <c r="M8" s="146" t="s">
        <v>87</v>
      </c>
      <c r="N8" s="147"/>
      <c r="O8" s="148">
        <v>1</v>
      </c>
      <c r="P8" s="149">
        <f t="shared" ref="P8:P15" si="2">K8*O8</f>
        <v>0</v>
      </c>
      <c r="Q8" s="149">
        <f>L8*O8</f>
        <v>0</v>
      </c>
      <c r="R8" s="150" t="s">
        <v>87</v>
      </c>
      <c r="S8" s="151">
        <f t="shared" si="1"/>
        <v>68</v>
      </c>
      <c r="T8" s="152" t="s">
        <v>37</v>
      </c>
      <c r="U8" s="153"/>
      <c r="V8" s="148">
        <v>1</v>
      </c>
      <c r="W8" s="154">
        <v>68</v>
      </c>
      <c r="X8" s="155" t="s">
        <v>37</v>
      </c>
    </row>
    <row r="9" spans="2:25">
      <c r="B9" s="120">
        <v>4</v>
      </c>
      <c r="C9" s="138" t="s">
        <v>2</v>
      </c>
      <c r="D9" s="139" t="s">
        <v>2</v>
      </c>
      <c r="E9" s="141">
        <v>2.5</v>
      </c>
      <c r="F9" s="140" t="s">
        <v>193</v>
      </c>
      <c r="G9" s="141">
        <v>36.49</v>
      </c>
      <c r="H9" s="139" t="s">
        <v>8</v>
      </c>
      <c r="I9" s="142">
        <f t="shared" si="0"/>
        <v>6.8511921074266915E-2</v>
      </c>
      <c r="J9" s="143" t="s">
        <v>32</v>
      </c>
      <c r="K9" s="144">
        <f>IF('2 算定シート (裏)'!$N$6='3 燃料データ'!C9,'2 算定シート (裏)'!$N$9,0)</f>
        <v>0</v>
      </c>
      <c r="L9" s="145">
        <f>IF('2 算定シート (裏)'!$R$6='3 燃料データ'!C9,'2 算定シート (裏)'!$R$9,0)</f>
        <v>0</v>
      </c>
      <c r="M9" s="146" t="s">
        <v>87</v>
      </c>
      <c r="N9" s="147"/>
      <c r="O9" s="148">
        <v>1</v>
      </c>
      <c r="P9" s="149">
        <f t="shared" si="2"/>
        <v>0</v>
      </c>
      <c r="Q9" s="149">
        <f>L9*O9</f>
        <v>0</v>
      </c>
      <c r="R9" s="150" t="s">
        <v>87</v>
      </c>
      <c r="S9" s="151">
        <f t="shared" si="1"/>
        <v>101</v>
      </c>
      <c r="T9" s="152" t="s">
        <v>37</v>
      </c>
      <c r="U9" s="153"/>
      <c r="V9" s="148">
        <v>1</v>
      </c>
      <c r="W9" s="154">
        <v>101</v>
      </c>
      <c r="X9" s="155" t="s">
        <v>37</v>
      </c>
    </row>
    <row r="10" spans="2:25">
      <c r="B10" s="120">
        <v>5</v>
      </c>
      <c r="C10" s="138" t="s">
        <v>18</v>
      </c>
      <c r="D10" s="139" t="s">
        <v>47</v>
      </c>
      <c r="E10" s="139">
        <v>2.99</v>
      </c>
      <c r="F10" s="140" t="s">
        <v>194</v>
      </c>
      <c r="G10" s="139">
        <v>50.08</v>
      </c>
      <c r="H10" s="139" t="s">
        <v>4</v>
      </c>
      <c r="I10" s="142">
        <f t="shared" si="0"/>
        <v>5.9704472843450485E-2</v>
      </c>
      <c r="J10" s="143" t="s">
        <v>32</v>
      </c>
      <c r="K10" s="144">
        <f>IF('2 算定シート (裏)'!$N$6='3 燃料データ'!C10,'2 算定シート (裏)'!$N$9,0)</f>
        <v>0</v>
      </c>
      <c r="L10" s="145">
        <f>IF('2 算定シート (裏)'!$R$6='3 燃料データ'!C10,'2 算定シート (裏)'!$R$9,0)</f>
        <v>0</v>
      </c>
      <c r="M10" s="146" t="s">
        <v>88</v>
      </c>
      <c r="N10" s="147"/>
      <c r="O10" s="148">
        <v>1</v>
      </c>
      <c r="P10" s="149">
        <f t="shared" si="2"/>
        <v>0</v>
      </c>
      <c r="Q10" s="149">
        <f t="shared" ref="Q10:Q15" si="3">L10*O10</f>
        <v>0</v>
      </c>
      <c r="R10" s="150" t="s">
        <v>88</v>
      </c>
      <c r="S10" s="151">
        <f t="shared" si="1"/>
        <v>140</v>
      </c>
      <c r="T10" s="152" t="s">
        <v>39</v>
      </c>
      <c r="U10" s="153"/>
      <c r="V10" s="148">
        <v>1</v>
      </c>
      <c r="W10" s="154">
        <v>140</v>
      </c>
      <c r="X10" s="155" t="s">
        <v>39</v>
      </c>
    </row>
    <row r="11" spans="2:25">
      <c r="B11" s="120">
        <v>6</v>
      </c>
      <c r="C11" s="138" t="s">
        <v>19</v>
      </c>
      <c r="D11" s="156" t="s">
        <v>265</v>
      </c>
      <c r="E11" s="157">
        <v>2.99</v>
      </c>
      <c r="F11" s="158" t="s">
        <v>194</v>
      </c>
      <c r="G11" s="157">
        <v>50.08</v>
      </c>
      <c r="H11" s="157" t="s">
        <v>4</v>
      </c>
      <c r="I11" s="159">
        <f t="shared" si="0"/>
        <v>5.9704472843450485E-2</v>
      </c>
      <c r="J11" s="160" t="s">
        <v>32</v>
      </c>
      <c r="K11" s="144">
        <f>IF('2 算定シート (裏)'!$N$6='3 燃料データ'!C11,'2 算定シート (裏)'!$N$9,0)</f>
        <v>0</v>
      </c>
      <c r="L11" s="145">
        <f>IF('2 算定シート (裏)'!$R$6='3 燃料データ'!C11,'2 算定シート (裏)'!$R$9,0)</f>
        <v>0</v>
      </c>
      <c r="M11" s="139" t="s">
        <v>198</v>
      </c>
      <c r="N11" s="161" t="s">
        <v>254</v>
      </c>
      <c r="O11" s="162">
        <f>1000/458</f>
        <v>2.1834061135371181</v>
      </c>
      <c r="P11" s="149">
        <f>K11*O11</f>
        <v>0</v>
      </c>
      <c r="Q11" s="149">
        <f t="shared" si="3"/>
        <v>0</v>
      </c>
      <c r="R11" s="150" t="s">
        <v>88</v>
      </c>
      <c r="S11" s="163">
        <f>W11*V11</f>
        <v>305.67685589519652</v>
      </c>
      <c r="T11" s="152" t="s">
        <v>260</v>
      </c>
      <c r="U11" s="161" t="s">
        <v>254</v>
      </c>
      <c r="V11" s="164">
        <f>1000/458</f>
        <v>2.1834061135371181</v>
      </c>
      <c r="W11" s="154">
        <v>140</v>
      </c>
      <c r="X11" s="155" t="s">
        <v>39</v>
      </c>
      <c r="Y11" s="59"/>
    </row>
    <row r="12" spans="2:25">
      <c r="B12" s="120">
        <v>7</v>
      </c>
      <c r="C12" s="138" t="s">
        <v>3</v>
      </c>
      <c r="D12" s="139" t="s">
        <v>3</v>
      </c>
      <c r="E12" s="139">
        <v>2.79</v>
      </c>
      <c r="F12" s="140" t="s">
        <v>194</v>
      </c>
      <c r="G12" s="141">
        <v>54.7</v>
      </c>
      <c r="H12" s="139" t="s">
        <v>4</v>
      </c>
      <c r="I12" s="142">
        <f t="shared" si="0"/>
        <v>5.1005484460694694E-2</v>
      </c>
      <c r="J12" s="143" t="s">
        <v>32</v>
      </c>
      <c r="K12" s="144">
        <f>IF('2 算定シート (裏)'!$N$6='3 燃料データ'!C12,'2 算定シート (裏)'!$N$9,0)</f>
        <v>0</v>
      </c>
      <c r="L12" s="145">
        <f>IF('2 算定シート (裏)'!$R$6='3 燃料データ'!C12,'2 算定シート (裏)'!$R$9,0)</f>
        <v>0</v>
      </c>
      <c r="M12" s="146" t="s">
        <v>88</v>
      </c>
      <c r="N12" s="165"/>
      <c r="O12" s="148">
        <v>1</v>
      </c>
      <c r="P12" s="149">
        <f t="shared" si="2"/>
        <v>0</v>
      </c>
      <c r="Q12" s="149">
        <f t="shared" si="3"/>
        <v>0</v>
      </c>
      <c r="R12" s="150" t="s">
        <v>88</v>
      </c>
      <c r="S12" s="151">
        <f>W12*V12</f>
        <v>101</v>
      </c>
      <c r="T12" s="152" t="s">
        <v>39</v>
      </c>
      <c r="U12" s="153"/>
      <c r="V12" s="148">
        <v>1</v>
      </c>
      <c r="W12" s="154">
        <v>101</v>
      </c>
      <c r="X12" s="155" t="s">
        <v>39</v>
      </c>
    </row>
    <row r="13" spans="2:25">
      <c r="B13" s="120">
        <v>8</v>
      </c>
      <c r="C13" s="138" t="s">
        <v>20</v>
      </c>
      <c r="D13" s="139" t="s">
        <v>48</v>
      </c>
      <c r="E13" s="141">
        <v>2.27</v>
      </c>
      <c r="F13" s="140" t="s">
        <v>195</v>
      </c>
      <c r="G13" s="141">
        <v>45</v>
      </c>
      <c r="H13" s="139" t="s">
        <v>5</v>
      </c>
      <c r="I13" s="142">
        <f t="shared" si="0"/>
        <v>5.0444444444444445E-2</v>
      </c>
      <c r="J13" s="143" t="s">
        <v>32</v>
      </c>
      <c r="K13" s="144">
        <f>IF('2 算定シート (裏)'!$N$6='3 燃料データ'!C13,'2 算定シート (裏)'!$N$9,0)</f>
        <v>0</v>
      </c>
      <c r="L13" s="145">
        <f>IF('2 算定シート (裏)'!$R$6='3 燃料データ'!C13,'2 算定シート (裏)'!$R$9,0)</f>
        <v>0</v>
      </c>
      <c r="M13" s="146" t="s">
        <v>90</v>
      </c>
      <c r="N13" s="147"/>
      <c r="O13" s="148">
        <v>1</v>
      </c>
      <c r="P13" s="149">
        <f t="shared" si="2"/>
        <v>0</v>
      </c>
      <c r="Q13" s="149">
        <f t="shared" si="3"/>
        <v>0</v>
      </c>
      <c r="R13" s="150" t="s">
        <v>90</v>
      </c>
      <c r="S13" s="151">
        <f t="shared" ref="S13" si="4">W13*V13</f>
        <v>94</v>
      </c>
      <c r="T13" s="139" t="s">
        <v>43</v>
      </c>
      <c r="U13" s="161"/>
      <c r="V13" s="148">
        <v>1</v>
      </c>
      <c r="W13" s="154">
        <v>94</v>
      </c>
      <c r="X13" s="155" t="s">
        <v>43</v>
      </c>
    </row>
    <row r="14" spans="2:25">
      <c r="B14" s="120">
        <v>9</v>
      </c>
      <c r="C14" s="138" t="s">
        <v>21</v>
      </c>
      <c r="D14" s="156" t="s">
        <v>265</v>
      </c>
      <c r="E14" s="166">
        <v>2.27</v>
      </c>
      <c r="F14" s="158" t="s">
        <v>195</v>
      </c>
      <c r="G14" s="166">
        <v>45</v>
      </c>
      <c r="H14" s="157" t="s">
        <v>5</v>
      </c>
      <c r="I14" s="159">
        <f t="shared" si="0"/>
        <v>5.0444444444444445E-2</v>
      </c>
      <c r="J14" s="160" t="s">
        <v>32</v>
      </c>
      <c r="K14" s="144">
        <f>IF('2 算定シート (裏)'!$N$6='3 燃料データ'!C14,'2 算定シート (裏)'!$N$9,0)</f>
        <v>0</v>
      </c>
      <c r="L14" s="145">
        <f>IF('2 算定シート (裏)'!$R$6='3 燃料データ'!C14,'2 算定シート (裏)'!$R$9,0)</f>
        <v>0</v>
      </c>
      <c r="M14" s="146" t="s">
        <v>89</v>
      </c>
      <c r="N14" s="161" t="s">
        <v>255</v>
      </c>
      <c r="O14" s="347">
        <v>0.92820000000000003</v>
      </c>
      <c r="P14" s="149">
        <f t="shared" si="2"/>
        <v>0</v>
      </c>
      <c r="Q14" s="149">
        <f t="shared" si="3"/>
        <v>0</v>
      </c>
      <c r="R14" s="150" t="s">
        <v>90</v>
      </c>
      <c r="S14" s="163">
        <f>W14*V14</f>
        <v>87.250799999999998</v>
      </c>
      <c r="T14" s="139" t="s">
        <v>41</v>
      </c>
      <c r="U14" s="161" t="s">
        <v>257</v>
      </c>
      <c r="V14" s="347">
        <v>0.92820000000000003</v>
      </c>
      <c r="W14" s="154">
        <v>94</v>
      </c>
      <c r="X14" s="155" t="s">
        <v>43</v>
      </c>
      <c r="Y14" s="59"/>
    </row>
    <row r="15" spans="2:25" ht="19.5" thickBot="1">
      <c r="B15" s="120">
        <v>10</v>
      </c>
      <c r="C15" s="167" t="s">
        <v>9</v>
      </c>
      <c r="D15" s="168" t="s">
        <v>9</v>
      </c>
      <c r="E15" s="169">
        <v>0.438</v>
      </c>
      <c r="F15" s="170" t="s">
        <v>196</v>
      </c>
      <c r="G15" s="171">
        <v>3.6</v>
      </c>
      <c r="H15" s="168" t="s">
        <v>10</v>
      </c>
      <c r="I15" s="172">
        <f t="shared" si="0"/>
        <v>0.12166666666666666</v>
      </c>
      <c r="J15" s="173" t="s">
        <v>32</v>
      </c>
      <c r="K15" s="174">
        <f>IF('2 算定シート (裏)'!$N$6='3 燃料データ'!C15,'2 算定シート (裏)'!$N$9,0)</f>
        <v>0</v>
      </c>
      <c r="L15" s="175">
        <f>IF('2 算定シート (裏)'!$R$6='3 燃料データ'!C15,'2 算定シート (裏)'!$R$9,0)</f>
        <v>0</v>
      </c>
      <c r="M15" s="176" t="s">
        <v>91</v>
      </c>
      <c r="N15" s="177"/>
      <c r="O15" s="178">
        <v>1</v>
      </c>
      <c r="P15" s="179">
        <f t="shared" si="2"/>
        <v>0</v>
      </c>
      <c r="Q15" s="179">
        <f t="shared" si="3"/>
        <v>0</v>
      </c>
      <c r="R15" s="180" t="s">
        <v>91</v>
      </c>
      <c r="S15" s="181">
        <f t="shared" si="1"/>
        <v>24</v>
      </c>
      <c r="T15" s="168" t="s">
        <v>46</v>
      </c>
      <c r="U15" s="182"/>
      <c r="V15" s="178">
        <v>1</v>
      </c>
      <c r="W15" s="183">
        <v>24</v>
      </c>
      <c r="X15" s="184" t="s">
        <v>46</v>
      </c>
      <c r="Y15" s="59" t="s">
        <v>218</v>
      </c>
    </row>
    <row r="16" spans="2:25" ht="20.25" thickTop="1" thickBot="1">
      <c r="C16" s="120">
        <v>1</v>
      </c>
      <c r="D16" s="120">
        <v>2</v>
      </c>
      <c r="E16" s="120">
        <v>3</v>
      </c>
      <c r="F16" s="120">
        <v>4</v>
      </c>
      <c r="G16" s="120">
        <v>5</v>
      </c>
      <c r="H16" s="120">
        <v>6</v>
      </c>
      <c r="I16" s="120">
        <v>7</v>
      </c>
      <c r="J16" s="120">
        <v>8</v>
      </c>
      <c r="K16" s="120">
        <v>9</v>
      </c>
      <c r="L16" s="120">
        <v>10</v>
      </c>
      <c r="M16" s="120">
        <v>11</v>
      </c>
      <c r="N16" s="120">
        <v>12</v>
      </c>
      <c r="O16" s="120">
        <v>13</v>
      </c>
      <c r="P16" s="120">
        <v>14</v>
      </c>
      <c r="Q16" s="120">
        <v>15</v>
      </c>
      <c r="R16" s="120">
        <v>16</v>
      </c>
      <c r="S16" s="120">
        <v>17</v>
      </c>
      <c r="T16" s="120">
        <v>18</v>
      </c>
      <c r="U16" s="120">
        <v>19</v>
      </c>
      <c r="V16" s="120">
        <v>20</v>
      </c>
      <c r="W16" s="120">
        <v>21</v>
      </c>
      <c r="X16" s="120">
        <v>22</v>
      </c>
    </row>
    <row r="17" spans="3:31" ht="18.75" customHeight="1">
      <c r="D17" s="510" t="s">
        <v>263</v>
      </c>
      <c r="E17" s="185" t="s">
        <v>31</v>
      </c>
      <c r="F17" s="93"/>
      <c r="H17" s="186"/>
      <c r="K17" s="186"/>
      <c r="M17" s="186"/>
      <c r="N17" s="186"/>
      <c r="O17" s="186"/>
      <c r="P17" s="186"/>
      <c r="Q17" s="186"/>
      <c r="R17" s="186"/>
      <c r="S17" s="186"/>
      <c r="T17" s="186"/>
      <c r="U17" s="186"/>
      <c r="V17" s="186"/>
      <c r="W17" s="186"/>
      <c r="X17" s="187"/>
    </row>
    <row r="18" spans="3:31" ht="19.5" thickBot="1">
      <c r="D18" s="511"/>
      <c r="E18" s="188"/>
      <c r="F18" s="189"/>
      <c r="H18" s="186"/>
      <c r="M18" s="186"/>
      <c r="O18" s="186"/>
      <c r="P18" s="186"/>
      <c r="Q18" s="186"/>
      <c r="R18" s="186"/>
      <c r="S18" s="186"/>
      <c r="T18" s="186"/>
      <c r="U18" s="186"/>
      <c r="V18" s="186"/>
      <c r="W18" s="186"/>
      <c r="X18" s="186"/>
      <c r="Y18" s="186"/>
      <c r="Z18" s="187"/>
      <c r="AB18" s="190"/>
    </row>
    <row r="19" spans="3:31" ht="19.5" thickBot="1">
      <c r="D19" s="191" t="s">
        <v>264</v>
      </c>
      <c r="E19" s="192"/>
      <c r="H19" s="186"/>
      <c r="N19" s="186"/>
      <c r="P19" s="186"/>
      <c r="Q19" s="186"/>
      <c r="R19" s="186"/>
      <c r="S19" s="186"/>
      <c r="T19" s="186"/>
      <c r="U19" s="186"/>
      <c r="V19" s="186"/>
      <c r="W19" s="186"/>
      <c r="X19" s="186"/>
      <c r="Y19" s="186"/>
      <c r="Z19" s="186"/>
      <c r="AA19" s="187"/>
      <c r="AC19" s="190"/>
    </row>
    <row r="20" spans="3:31" ht="19.5" thickTop="1">
      <c r="C20" s="120">
        <v>1</v>
      </c>
      <c r="D20" s="193" t="s">
        <v>17</v>
      </c>
      <c r="E20" s="194" t="str">
        <f>$T$6</f>
        <v>千円/kL</v>
      </c>
      <c r="F20" s="195" t="s">
        <v>265</v>
      </c>
      <c r="H20" s="196" t="s">
        <v>272</v>
      </c>
      <c r="N20" s="186"/>
      <c r="P20" s="186"/>
      <c r="Q20" s="186"/>
      <c r="R20" s="186"/>
      <c r="S20" s="186"/>
      <c r="T20" s="186"/>
      <c r="U20" s="186"/>
      <c r="V20" s="186"/>
      <c r="W20" s="186"/>
      <c r="X20" s="186"/>
      <c r="Y20" s="186"/>
      <c r="Z20" s="186"/>
      <c r="AA20" s="186"/>
      <c r="AC20" s="190"/>
    </row>
    <row r="21" spans="3:31">
      <c r="C21" s="120">
        <v>2</v>
      </c>
      <c r="D21" s="197" t="s">
        <v>0</v>
      </c>
      <c r="E21" s="198" t="str">
        <f>$T$7</f>
        <v>千円/kL</v>
      </c>
      <c r="F21" s="199" t="s">
        <v>265</v>
      </c>
      <c r="H21" s="196" t="s">
        <v>273</v>
      </c>
      <c r="N21" s="186"/>
      <c r="P21" s="186"/>
      <c r="Q21" s="186"/>
      <c r="R21" s="186"/>
      <c r="S21" s="186"/>
      <c r="T21" s="186"/>
      <c r="U21" s="186"/>
      <c r="V21" s="186"/>
      <c r="W21" s="186"/>
      <c r="X21" s="186"/>
      <c r="Y21" s="186"/>
      <c r="Z21" s="186"/>
      <c r="AA21" s="186"/>
      <c r="AE21" s="190"/>
    </row>
    <row r="22" spans="3:31">
      <c r="C22" s="120">
        <v>3</v>
      </c>
      <c r="D22" s="197" t="s">
        <v>1</v>
      </c>
      <c r="E22" s="198" t="str">
        <f>$T$8</f>
        <v>千円/kL</v>
      </c>
      <c r="F22" s="199" t="s">
        <v>265</v>
      </c>
      <c r="H22" s="196" t="s">
        <v>274</v>
      </c>
      <c r="N22" s="186"/>
      <c r="P22" s="186"/>
      <c r="Q22" s="186"/>
      <c r="R22" s="186"/>
      <c r="S22" s="186"/>
      <c r="T22" s="186"/>
      <c r="U22" s="186"/>
      <c r="V22" s="186"/>
      <c r="W22" s="186"/>
      <c r="X22" s="186"/>
      <c r="Y22" s="186"/>
      <c r="Z22" s="186"/>
      <c r="AA22" s="186"/>
    </row>
    <row r="23" spans="3:31">
      <c r="C23" s="120">
        <v>4</v>
      </c>
      <c r="D23" s="197" t="s">
        <v>2</v>
      </c>
      <c r="E23" s="198" t="str">
        <f>$T$9</f>
        <v>千円/kL</v>
      </c>
      <c r="F23" s="199" t="s">
        <v>265</v>
      </c>
      <c r="G23" s="59"/>
      <c r="H23" s="59" t="s">
        <v>219</v>
      </c>
    </row>
    <row r="24" spans="3:31">
      <c r="C24" s="120">
        <v>5</v>
      </c>
      <c r="D24" s="197" t="s">
        <v>47</v>
      </c>
      <c r="E24" s="198" t="str">
        <f>$T$10</f>
        <v>千円/t</v>
      </c>
      <c r="F24" s="200" t="str">
        <f>$T$11</f>
        <v>千円/千m3</v>
      </c>
      <c r="H24" s="59" t="s">
        <v>261</v>
      </c>
    </row>
    <row r="25" spans="3:31">
      <c r="C25" s="120">
        <v>6</v>
      </c>
      <c r="D25" s="197" t="s">
        <v>3</v>
      </c>
      <c r="E25" s="198" t="str">
        <f>$T$12</f>
        <v>千円/t</v>
      </c>
      <c r="F25" s="199" t="s">
        <v>265</v>
      </c>
      <c r="H25" s="59" t="s">
        <v>297</v>
      </c>
    </row>
    <row r="26" spans="3:31">
      <c r="C26" s="120">
        <v>7</v>
      </c>
      <c r="D26" s="197" t="s">
        <v>48</v>
      </c>
      <c r="E26" s="201" t="str">
        <f>$T$13</f>
        <v>千円/千Nm3</v>
      </c>
      <c r="F26" s="202" t="str">
        <f>$T$14</f>
        <v>千円/千m3</v>
      </c>
      <c r="H26" s="59" t="s">
        <v>298</v>
      </c>
    </row>
    <row r="27" spans="3:31" ht="19.5" thickBot="1">
      <c r="C27" s="120">
        <v>8</v>
      </c>
      <c r="D27" s="203" t="s">
        <v>9</v>
      </c>
      <c r="E27" s="204" t="str">
        <f>$T$15</f>
        <v>千円/千kWh</v>
      </c>
      <c r="F27" s="205" t="s">
        <v>265</v>
      </c>
    </row>
    <row r="28" spans="3:31" ht="19.5" thickTop="1">
      <c r="D28" s="120">
        <v>1</v>
      </c>
      <c r="E28" s="120">
        <v>2</v>
      </c>
      <c r="F28" s="120">
        <v>3</v>
      </c>
    </row>
    <row r="29" spans="3:31">
      <c r="D29" s="206" t="s">
        <v>283</v>
      </c>
      <c r="E29" s="207"/>
      <c r="F29" s="206"/>
    </row>
    <row r="30" spans="3:31">
      <c r="D30" s="206"/>
      <c r="E30" s="208">
        <v>8.64</v>
      </c>
      <c r="F30" s="206" t="s">
        <v>284</v>
      </c>
    </row>
  </sheetData>
  <sheetProtection algorithmName="SHA-512" hashValue="KHMTt0vElJVonXExrRyQs/7S9S78+nSb62gkrmAqdZI0oa1TsM7b0GUW5siFI2FNd8pfjFCCIlKQN/vlTAD/Hw==" saltValue="qSi9rF+TqVzeAFQehcHouA==" spinCount="100000" sheet="1" objects="1" scenarios="1"/>
  <mergeCells count="3">
    <mergeCell ref="D2:D4"/>
    <mergeCell ref="D17:D18"/>
    <mergeCell ref="C2:C4"/>
  </mergeCells>
  <phoneticPr fontId="3"/>
  <printOptions horizontalCentered="1"/>
  <pageMargins left="0.23622047244094491" right="0.23622047244094491" top="0.35433070866141736" bottom="0.74803149606299213" header="0.31496062992125984" footer="0.31496062992125984"/>
  <pageSetup paperSize="9"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D2A2-BD5B-4D4A-8DDB-60E3D35257DE}">
  <sheetPr>
    <tabColor theme="9" tint="0.39997558519241921"/>
    <pageSetUpPr fitToPage="1"/>
  </sheetPr>
  <dimension ref="B2:J25"/>
  <sheetViews>
    <sheetView zoomScaleNormal="100" zoomScaleSheetLayoutView="100" workbookViewId="0">
      <pane xSplit="2" ySplit="4" topLeftCell="C5" activePane="bottomRight" state="frozen"/>
      <selection pane="topRight" activeCell="C1" sqref="C1"/>
      <selection pane="bottomLeft" activeCell="A5" sqref="A5"/>
      <selection pane="bottomRight"/>
    </sheetView>
  </sheetViews>
  <sheetFormatPr defaultRowHeight="19.5"/>
  <cols>
    <col min="1" max="1" width="4.625" style="213" customWidth="1"/>
    <col min="2" max="2" width="7.625" style="213" customWidth="1"/>
    <col min="3" max="4" width="22.625" style="213" customWidth="1"/>
    <col min="5" max="5" width="20.625" style="213" customWidth="1"/>
    <col min="6" max="6" width="30.5" style="213" customWidth="1"/>
    <col min="7" max="7" width="7.25" style="213" bestFit="1" customWidth="1"/>
    <col min="8" max="8" width="30.625" style="213" customWidth="1"/>
    <col min="9" max="9" width="20.625" style="213" customWidth="1"/>
    <col min="10" max="10" width="35.625" style="213" customWidth="1"/>
    <col min="11" max="11" width="4.625" style="213" customWidth="1"/>
    <col min="12" max="16384" width="9" style="213"/>
  </cols>
  <sheetData>
    <row r="2" spans="2:10">
      <c r="B2" s="209" t="s">
        <v>229</v>
      </c>
      <c r="C2" s="210"/>
      <c r="D2" s="211"/>
      <c r="E2" s="211"/>
      <c r="F2" s="211"/>
      <c r="G2" s="211"/>
      <c r="H2" s="211"/>
      <c r="I2" s="211"/>
      <c r="J2" s="212"/>
    </row>
    <row r="3" spans="2:10">
      <c r="B3" s="214"/>
      <c r="C3" s="215"/>
      <c r="D3" s="216"/>
      <c r="E3" s="519" t="s">
        <v>147</v>
      </c>
      <c r="F3" s="521"/>
      <c r="G3" s="519" t="s">
        <v>143</v>
      </c>
      <c r="H3" s="520"/>
      <c r="I3" s="521"/>
      <c r="J3" s="214"/>
    </row>
    <row r="4" spans="2:10">
      <c r="B4" s="217"/>
      <c r="C4" s="218" t="s">
        <v>148</v>
      </c>
      <c r="D4" s="219"/>
      <c r="E4" s="220" t="s">
        <v>145</v>
      </c>
      <c r="F4" s="220" t="s">
        <v>146</v>
      </c>
      <c r="G4" s="220" t="s">
        <v>143</v>
      </c>
      <c r="H4" s="220" t="s">
        <v>149</v>
      </c>
      <c r="I4" s="220" t="s">
        <v>144</v>
      </c>
      <c r="J4" s="217" t="s">
        <v>150</v>
      </c>
    </row>
    <row r="5" spans="2:10">
      <c r="B5" s="221">
        <v>1</v>
      </c>
      <c r="C5" s="513" t="s">
        <v>220</v>
      </c>
      <c r="D5" s="517"/>
      <c r="E5" s="222"/>
      <c r="F5" s="223"/>
      <c r="G5" s="224"/>
      <c r="H5" s="224"/>
      <c r="I5" s="224"/>
      <c r="J5" s="224" t="s">
        <v>230</v>
      </c>
    </row>
    <row r="6" spans="2:10" ht="19.5" customHeight="1">
      <c r="B6" s="221">
        <v>2</v>
      </c>
      <c r="C6" s="513" t="s">
        <v>276</v>
      </c>
      <c r="D6" s="517"/>
      <c r="E6" s="222"/>
      <c r="F6" s="223"/>
      <c r="G6" s="224"/>
      <c r="H6" s="224"/>
      <c r="I6" s="224"/>
      <c r="J6" s="224" t="s">
        <v>277</v>
      </c>
    </row>
    <row r="7" spans="2:10">
      <c r="B7" s="221">
        <v>3</v>
      </c>
      <c r="C7" s="513" t="s">
        <v>221</v>
      </c>
      <c r="D7" s="517"/>
      <c r="E7" s="222"/>
      <c r="F7" s="223"/>
      <c r="G7" s="224"/>
      <c r="H7" s="224"/>
      <c r="I7" s="224"/>
      <c r="J7" s="224" t="s">
        <v>230</v>
      </c>
    </row>
    <row r="8" spans="2:10" ht="97.5">
      <c r="B8" s="221">
        <v>4</v>
      </c>
      <c r="C8" s="515" t="s">
        <v>231</v>
      </c>
      <c r="D8" s="518"/>
      <c r="E8" s="224" t="s">
        <v>104</v>
      </c>
      <c r="F8" s="224" t="s">
        <v>103</v>
      </c>
      <c r="G8" s="224" t="s">
        <v>132</v>
      </c>
      <c r="H8" s="224" t="s">
        <v>122</v>
      </c>
      <c r="I8" s="224" t="s">
        <v>123</v>
      </c>
      <c r="J8" s="224" t="s">
        <v>270</v>
      </c>
    </row>
    <row r="9" spans="2:10" ht="78">
      <c r="B9" s="225">
        <v>5</v>
      </c>
      <c r="C9" s="226"/>
      <c r="D9" s="227" t="s">
        <v>224</v>
      </c>
      <c r="E9" s="226" t="s">
        <v>105</v>
      </c>
      <c r="F9" s="226" t="s">
        <v>106</v>
      </c>
      <c r="G9" s="226" t="s">
        <v>136</v>
      </c>
      <c r="H9" s="226" t="s">
        <v>232</v>
      </c>
      <c r="I9" s="226" t="s">
        <v>124</v>
      </c>
      <c r="J9" s="226"/>
    </row>
    <row r="10" spans="2:10" ht="58.5">
      <c r="B10" s="228"/>
      <c r="C10" s="229"/>
      <c r="D10" s="230"/>
      <c r="E10" s="231"/>
      <c r="F10" s="231"/>
      <c r="G10" s="232" t="s">
        <v>133</v>
      </c>
      <c r="H10" s="232" t="s">
        <v>253</v>
      </c>
      <c r="I10" s="232" t="s">
        <v>128</v>
      </c>
      <c r="J10" s="232"/>
    </row>
    <row r="11" spans="2:10" ht="58.5">
      <c r="B11" s="225">
        <v>6</v>
      </c>
      <c r="C11" s="233"/>
      <c r="D11" s="227" t="s">
        <v>225</v>
      </c>
      <c r="E11" s="226" t="s">
        <v>247</v>
      </c>
      <c r="F11" s="226" t="s">
        <v>248</v>
      </c>
      <c r="G11" s="226" t="s">
        <v>137</v>
      </c>
      <c r="H11" s="226" t="s">
        <v>233</v>
      </c>
      <c r="I11" s="226" t="s">
        <v>125</v>
      </c>
      <c r="J11" s="226"/>
    </row>
    <row r="12" spans="2:10" ht="78">
      <c r="B12" s="228"/>
      <c r="C12" s="233"/>
      <c r="D12" s="230"/>
      <c r="E12" s="231"/>
      <c r="F12" s="231"/>
      <c r="G12" s="232" t="s">
        <v>134</v>
      </c>
      <c r="H12" s="232" t="s">
        <v>252</v>
      </c>
      <c r="I12" s="232" t="s">
        <v>249</v>
      </c>
      <c r="J12" s="232"/>
    </row>
    <row r="13" spans="2:10" ht="58.5">
      <c r="B13" s="225">
        <v>7</v>
      </c>
      <c r="C13" s="234"/>
      <c r="D13" s="227" t="s">
        <v>222</v>
      </c>
      <c r="E13" s="226" t="s">
        <v>108</v>
      </c>
      <c r="F13" s="226" t="s">
        <v>109</v>
      </c>
      <c r="G13" s="226" t="s">
        <v>138</v>
      </c>
      <c r="H13" s="226" t="s">
        <v>234</v>
      </c>
      <c r="I13" s="226" t="s">
        <v>126</v>
      </c>
      <c r="J13" s="226"/>
    </row>
    <row r="14" spans="2:10" ht="58.5">
      <c r="B14" s="228"/>
      <c r="C14" s="229"/>
      <c r="D14" s="230"/>
      <c r="E14" s="231"/>
      <c r="F14" s="231"/>
      <c r="G14" s="232" t="s">
        <v>139</v>
      </c>
      <c r="H14" s="232" t="s">
        <v>245</v>
      </c>
      <c r="I14" s="232" t="s">
        <v>127</v>
      </c>
      <c r="J14" s="232"/>
    </row>
    <row r="15" spans="2:10" ht="78">
      <c r="B15" s="225">
        <v>8</v>
      </c>
      <c r="C15" s="233"/>
      <c r="D15" s="227" t="s">
        <v>223</v>
      </c>
      <c r="E15" s="226" t="s">
        <v>101</v>
      </c>
      <c r="F15" s="226" t="s">
        <v>142</v>
      </c>
      <c r="G15" s="226" t="s">
        <v>135</v>
      </c>
      <c r="H15" s="226" t="s">
        <v>111</v>
      </c>
      <c r="I15" s="226" t="s">
        <v>141</v>
      </c>
      <c r="J15" s="226"/>
    </row>
    <row r="16" spans="2:10" ht="58.5">
      <c r="B16" s="228"/>
      <c r="C16" s="233"/>
      <c r="E16" s="231"/>
      <c r="F16" s="231"/>
      <c r="G16" s="232" t="s">
        <v>115</v>
      </c>
      <c r="H16" s="232" t="s">
        <v>251</v>
      </c>
      <c r="I16" s="232" t="s">
        <v>128</v>
      </c>
      <c r="J16" s="232"/>
    </row>
    <row r="17" spans="2:10" ht="97.5">
      <c r="B17" s="228">
        <v>9</v>
      </c>
      <c r="C17" s="235"/>
      <c r="D17" s="236" t="s">
        <v>241</v>
      </c>
      <c r="E17" s="222"/>
      <c r="F17" s="223"/>
      <c r="G17" s="224"/>
      <c r="H17" s="224"/>
      <c r="I17" s="224"/>
      <c r="J17" s="224" t="s">
        <v>243</v>
      </c>
    </row>
    <row r="18" spans="2:10" ht="78">
      <c r="B18" s="225">
        <v>10</v>
      </c>
      <c r="C18" s="237"/>
      <c r="D18" s="227" t="s">
        <v>226</v>
      </c>
      <c r="E18" s="515" t="s">
        <v>279</v>
      </c>
      <c r="F18" s="518"/>
      <c r="G18" s="226" t="s">
        <v>117</v>
      </c>
      <c r="H18" s="226" t="s">
        <v>242</v>
      </c>
      <c r="I18" s="226"/>
      <c r="J18" s="226"/>
    </row>
    <row r="19" spans="2:10" ht="58.5">
      <c r="B19" s="228"/>
      <c r="C19" s="231"/>
      <c r="D19" s="230"/>
      <c r="E19" s="238"/>
      <c r="F19" s="239"/>
      <c r="G19" s="232" t="s">
        <v>278</v>
      </c>
      <c r="H19" s="232" t="s">
        <v>244</v>
      </c>
      <c r="I19" s="232" t="s">
        <v>129</v>
      </c>
      <c r="J19" s="232"/>
    </row>
    <row r="20" spans="2:10" ht="39">
      <c r="B20" s="221">
        <v>11</v>
      </c>
      <c r="C20" s="513" t="s">
        <v>239</v>
      </c>
      <c r="D20" s="514"/>
      <c r="E20" s="513" t="s">
        <v>235</v>
      </c>
      <c r="F20" s="517"/>
      <c r="G20" s="224" t="s">
        <v>116</v>
      </c>
      <c r="H20" s="224" t="s">
        <v>112</v>
      </c>
      <c r="I20" s="224" t="s">
        <v>124</v>
      </c>
      <c r="J20" s="240" t="s">
        <v>285</v>
      </c>
    </row>
    <row r="21" spans="2:10">
      <c r="B21" s="225">
        <v>12</v>
      </c>
      <c r="C21" s="515" t="s">
        <v>227</v>
      </c>
      <c r="D21" s="516"/>
      <c r="E21" s="515" t="s">
        <v>236</v>
      </c>
      <c r="F21" s="518"/>
      <c r="G21" s="226" t="s">
        <v>118</v>
      </c>
      <c r="H21" s="226" t="s">
        <v>113</v>
      </c>
      <c r="I21" s="226" t="s">
        <v>130</v>
      </c>
      <c r="J21" s="226"/>
    </row>
    <row r="22" spans="2:10" ht="78">
      <c r="B22" s="241"/>
      <c r="C22" s="238"/>
      <c r="D22" s="242"/>
      <c r="E22" s="243"/>
      <c r="F22" s="244"/>
      <c r="G22" s="232" t="s">
        <v>119</v>
      </c>
      <c r="H22" s="232" t="s">
        <v>250</v>
      </c>
      <c r="I22" s="232" t="s">
        <v>249</v>
      </c>
      <c r="J22" s="232"/>
    </row>
    <row r="23" spans="2:10">
      <c r="B23" s="221">
        <v>13</v>
      </c>
      <c r="C23" s="513" t="s">
        <v>228</v>
      </c>
      <c r="D23" s="514"/>
      <c r="E23" s="513" t="s">
        <v>107</v>
      </c>
      <c r="F23" s="517"/>
      <c r="G23" s="224" t="s">
        <v>120</v>
      </c>
      <c r="H23" s="224" t="s">
        <v>114</v>
      </c>
      <c r="I23" s="224" t="s">
        <v>130</v>
      </c>
      <c r="J23" s="224"/>
    </row>
    <row r="24" spans="2:10" ht="39">
      <c r="B24" s="225">
        <v>14</v>
      </c>
      <c r="C24" s="515" t="s">
        <v>102</v>
      </c>
      <c r="D24" s="516"/>
      <c r="E24" s="515" t="s">
        <v>240</v>
      </c>
      <c r="F24" s="518"/>
      <c r="G24" s="245" t="s">
        <v>140</v>
      </c>
      <c r="H24" s="245" t="s">
        <v>110</v>
      </c>
      <c r="I24" s="245" t="s">
        <v>131</v>
      </c>
      <c r="J24" s="245"/>
    </row>
    <row r="25" spans="2:10" ht="58.5">
      <c r="B25" s="228"/>
      <c r="C25" s="243"/>
      <c r="D25" s="242"/>
      <c r="E25" s="238"/>
      <c r="F25" s="239"/>
      <c r="G25" s="231" t="s">
        <v>121</v>
      </c>
      <c r="H25" s="231" t="s">
        <v>246</v>
      </c>
      <c r="I25" s="231" t="s">
        <v>127</v>
      </c>
      <c r="J25" s="231"/>
    </row>
  </sheetData>
  <sortState xmlns:xlrd2="http://schemas.microsoft.com/office/spreadsheetml/2017/richdata2" ref="F49:F65">
    <sortCondition ref="F49:F65"/>
  </sortState>
  <mergeCells count="15">
    <mergeCell ref="C23:D23"/>
    <mergeCell ref="C24:D24"/>
    <mergeCell ref="E23:F23"/>
    <mergeCell ref="E24:F24"/>
    <mergeCell ref="G3:I3"/>
    <mergeCell ref="E18:F18"/>
    <mergeCell ref="E20:F20"/>
    <mergeCell ref="E21:F21"/>
    <mergeCell ref="C5:D5"/>
    <mergeCell ref="C7:D7"/>
    <mergeCell ref="C8:D8"/>
    <mergeCell ref="C6:D6"/>
    <mergeCell ref="E3:F3"/>
    <mergeCell ref="C20:D20"/>
    <mergeCell ref="C21:D21"/>
  </mergeCells>
  <phoneticPr fontId="3"/>
  <printOptions horizontalCentered="1"/>
  <pageMargins left="0.70866141732283472" right="0.70866141732283472" top="0.74803149606299213" bottom="0.74803149606299213" header="0.31496062992125984" footer="0.31496062992125984"/>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B695-B1D7-4A4E-8C55-644A3B4E82F1}">
  <sheetPr>
    <tabColor theme="7" tint="0.79998168889431442"/>
    <pageSetUpPr fitToPage="1"/>
  </sheetPr>
  <dimension ref="B1:O92"/>
  <sheetViews>
    <sheetView zoomScaleNormal="100" zoomScaleSheetLayoutView="100" workbookViewId="0"/>
  </sheetViews>
  <sheetFormatPr defaultColWidth="9" defaultRowHeight="18.75"/>
  <cols>
    <col min="1" max="1" width="5.625" style="11" customWidth="1"/>
    <col min="2" max="2" width="17.5" style="11" bestFit="1" customWidth="1"/>
    <col min="3" max="3" width="9" style="11"/>
    <col min="4" max="4" width="11.125" style="11" bestFit="1" customWidth="1"/>
    <col min="5" max="5" width="12.125" style="11" bestFit="1" customWidth="1"/>
    <col min="6" max="6" width="11.5" style="11" customWidth="1"/>
    <col min="7" max="7" width="9.75" style="11" customWidth="1"/>
    <col min="8" max="8" width="8.75" style="11" customWidth="1"/>
    <col min="9" max="9" width="7.75" style="11" customWidth="1"/>
    <col min="10" max="10" width="10.875" style="11" customWidth="1"/>
    <col min="11" max="11" width="11.25" style="11" bestFit="1" customWidth="1"/>
    <col min="12" max="12" width="9.5" style="11" bestFit="1" customWidth="1"/>
    <col min="13" max="13" width="13.5" style="11" customWidth="1"/>
    <col min="14" max="14" width="6.5" style="11" customWidth="1"/>
    <col min="15" max="16384" width="9" style="11"/>
  </cols>
  <sheetData>
    <row r="1" spans="2:12" ht="19.5" thickBot="1"/>
    <row r="2" spans="2:12" ht="19.5" thickBot="1">
      <c r="B2" s="527" t="s">
        <v>33</v>
      </c>
      <c r="C2" s="528"/>
      <c r="D2" s="528"/>
      <c r="E2" s="528"/>
      <c r="F2" s="529"/>
      <c r="G2" s="522" t="s">
        <v>34</v>
      </c>
      <c r="H2" s="523"/>
      <c r="I2" s="523"/>
      <c r="J2" s="524"/>
      <c r="K2" s="248"/>
      <c r="L2" s="248"/>
    </row>
    <row r="3" spans="2:12">
      <c r="B3" s="249" t="s">
        <v>0</v>
      </c>
      <c r="C3" s="35">
        <v>36.729999999999997</v>
      </c>
      <c r="D3" s="250" t="s">
        <v>8</v>
      </c>
      <c r="E3" s="251" t="s">
        <v>35</v>
      </c>
      <c r="F3" s="252" t="s">
        <v>36</v>
      </c>
      <c r="G3" s="249">
        <v>85</v>
      </c>
      <c r="H3" s="253">
        <v>1</v>
      </c>
      <c r="I3" s="254">
        <f>G3*H3</f>
        <v>85</v>
      </c>
      <c r="J3" s="252" t="s">
        <v>37</v>
      </c>
      <c r="L3" s="248"/>
    </row>
    <row r="4" spans="2:12">
      <c r="B4" s="151" t="s">
        <v>1</v>
      </c>
      <c r="C4" s="255">
        <v>39.67</v>
      </c>
      <c r="D4" s="256" t="s">
        <v>8</v>
      </c>
      <c r="E4" s="257" t="s">
        <v>35</v>
      </c>
      <c r="F4" s="258" t="s">
        <v>36</v>
      </c>
      <c r="G4" s="151">
        <v>68</v>
      </c>
      <c r="H4" s="259">
        <v>1</v>
      </c>
      <c r="I4" s="260">
        <f t="shared" ref="I4:I15" si="0">G4*H4</f>
        <v>68</v>
      </c>
      <c r="J4" s="258" t="s">
        <v>37</v>
      </c>
      <c r="L4" s="248"/>
    </row>
    <row r="5" spans="2:12">
      <c r="B5" s="151" t="s">
        <v>2</v>
      </c>
      <c r="C5" s="255">
        <v>34.270000000000003</v>
      </c>
      <c r="D5" s="256" t="s">
        <v>8</v>
      </c>
      <c r="E5" s="257" t="s">
        <v>35</v>
      </c>
      <c r="F5" s="258" t="s">
        <v>36</v>
      </c>
      <c r="G5" s="151">
        <v>101</v>
      </c>
      <c r="H5" s="259">
        <v>1</v>
      </c>
      <c r="I5" s="260">
        <f t="shared" si="0"/>
        <v>101</v>
      </c>
      <c r="J5" s="258" t="s">
        <v>37</v>
      </c>
      <c r="L5" s="248"/>
    </row>
    <row r="6" spans="2:12">
      <c r="B6" s="151" t="s">
        <v>18</v>
      </c>
      <c r="C6" s="255">
        <v>46.44</v>
      </c>
      <c r="D6" s="256" t="s">
        <v>4</v>
      </c>
      <c r="E6" s="257" t="s">
        <v>38</v>
      </c>
      <c r="F6" s="258" t="s">
        <v>36</v>
      </c>
      <c r="G6" s="151">
        <v>140</v>
      </c>
      <c r="H6" s="259">
        <v>1</v>
      </c>
      <c r="I6" s="260">
        <f t="shared" si="0"/>
        <v>140</v>
      </c>
      <c r="J6" s="258" t="s">
        <v>39</v>
      </c>
      <c r="L6" s="248"/>
    </row>
    <row r="7" spans="2:12">
      <c r="B7" s="151" t="s">
        <v>19</v>
      </c>
      <c r="C7" s="11">
        <v>46.44</v>
      </c>
      <c r="D7" s="256" t="s">
        <v>4</v>
      </c>
      <c r="E7" s="257" t="s">
        <v>40</v>
      </c>
      <c r="F7" s="258" t="s">
        <v>36</v>
      </c>
      <c r="G7" s="151">
        <v>140</v>
      </c>
      <c r="H7" s="261">
        <v>2.1833999999999998</v>
      </c>
      <c r="I7" s="260">
        <f>G7*H7</f>
        <v>305.67599999999999</v>
      </c>
      <c r="J7" s="258" t="s">
        <v>41</v>
      </c>
      <c r="L7" s="248"/>
    </row>
    <row r="8" spans="2:12">
      <c r="B8" s="151" t="s">
        <v>3</v>
      </c>
      <c r="C8" s="255">
        <v>49.84</v>
      </c>
      <c r="D8" s="256" t="s">
        <v>4</v>
      </c>
      <c r="E8" s="257" t="s">
        <v>38</v>
      </c>
      <c r="F8" s="258" t="s">
        <v>36</v>
      </c>
      <c r="G8" s="151">
        <v>101</v>
      </c>
      <c r="H8" s="259">
        <v>1</v>
      </c>
      <c r="I8" s="260">
        <f t="shared" si="0"/>
        <v>101</v>
      </c>
      <c r="J8" s="258" t="s">
        <v>39</v>
      </c>
      <c r="L8" s="248"/>
    </row>
    <row r="9" spans="2:12">
      <c r="B9" s="151" t="s">
        <v>20</v>
      </c>
      <c r="C9" s="255">
        <v>40.630000000000003</v>
      </c>
      <c r="D9" s="256" t="s">
        <v>5</v>
      </c>
      <c r="E9" s="257" t="s">
        <v>42</v>
      </c>
      <c r="F9" s="258" t="s">
        <v>36</v>
      </c>
      <c r="G9" s="151">
        <v>94</v>
      </c>
      <c r="H9" s="259">
        <v>1</v>
      </c>
      <c r="I9" s="260">
        <f t="shared" si="0"/>
        <v>94</v>
      </c>
      <c r="J9" s="258" t="s">
        <v>43</v>
      </c>
      <c r="L9" s="248"/>
    </row>
    <row r="10" spans="2:12">
      <c r="B10" s="151" t="s">
        <v>21</v>
      </c>
      <c r="C10" s="255">
        <v>40.630000000000003</v>
      </c>
      <c r="D10" s="256" t="s">
        <v>44</v>
      </c>
      <c r="E10" s="259" t="s">
        <v>40</v>
      </c>
      <c r="F10" s="258" t="s">
        <v>36</v>
      </c>
      <c r="G10" s="151">
        <v>94</v>
      </c>
      <c r="H10" s="261">
        <v>0.92910000000000004</v>
      </c>
      <c r="I10" s="260">
        <f>G10*H10</f>
        <v>87.335400000000007</v>
      </c>
      <c r="J10" s="258" t="s">
        <v>41</v>
      </c>
      <c r="L10" s="248"/>
    </row>
    <row r="11" spans="2:12">
      <c r="B11" s="151" t="s">
        <v>9</v>
      </c>
      <c r="C11" s="255">
        <v>3.6</v>
      </c>
      <c r="D11" s="256" t="s">
        <v>10</v>
      </c>
      <c r="E11" s="257" t="s">
        <v>45</v>
      </c>
      <c r="F11" s="258" t="s">
        <v>36</v>
      </c>
      <c r="G11" s="151">
        <v>24</v>
      </c>
      <c r="H11" s="259">
        <v>1</v>
      </c>
      <c r="I11" s="260">
        <f t="shared" si="0"/>
        <v>24</v>
      </c>
      <c r="J11" s="258" t="s">
        <v>46</v>
      </c>
      <c r="L11" s="248"/>
    </row>
    <row r="12" spans="2:12">
      <c r="B12" s="151" t="s">
        <v>47</v>
      </c>
      <c r="C12" s="255">
        <v>46.44</v>
      </c>
      <c r="D12" s="256" t="s">
        <v>4</v>
      </c>
      <c r="E12" s="257" t="s">
        <v>38</v>
      </c>
      <c r="F12" s="258" t="s">
        <v>36</v>
      </c>
      <c r="G12" s="151">
        <v>140</v>
      </c>
      <c r="H12" s="259">
        <v>1</v>
      </c>
      <c r="I12" s="260">
        <f t="shared" si="0"/>
        <v>140</v>
      </c>
      <c r="J12" s="258" t="s">
        <v>39</v>
      </c>
      <c r="L12" s="248"/>
    </row>
    <row r="13" spans="2:12">
      <c r="B13" s="151" t="s">
        <v>3</v>
      </c>
      <c r="C13" s="255">
        <v>49.84</v>
      </c>
      <c r="D13" s="256" t="s">
        <v>4</v>
      </c>
      <c r="E13" s="257" t="s">
        <v>38</v>
      </c>
      <c r="F13" s="258" t="s">
        <v>36</v>
      </c>
      <c r="G13" s="151">
        <v>101</v>
      </c>
      <c r="H13" s="259">
        <v>1</v>
      </c>
      <c r="I13" s="260">
        <f t="shared" si="0"/>
        <v>101</v>
      </c>
      <c r="J13" s="258" t="s">
        <v>39</v>
      </c>
      <c r="L13" s="248"/>
    </row>
    <row r="14" spans="2:12">
      <c r="B14" s="151" t="s">
        <v>48</v>
      </c>
      <c r="C14" s="255">
        <v>40.630000000000003</v>
      </c>
      <c r="D14" s="256" t="s">
        <v>5</v>
      </c>
      <c r="E14" s="257" t="s">
        <v>42</v>
      </c>
      <c r="F14" s="258" t="s">
        <v>36</v>
      </c>
      <c r="G14" s="151">
        <v>94</v>
      </c>
      <c r="H14" s="259">
        <v>1</v>
      </c>
      <c r="I14" s="260">
        <f t="shared" si="0"/>
        <v>94</v>
      </c>
      <c r="J14" s="258" t="s">
        <v>43</v>
      </c>
      <c r="L14" s="248"/>
    </row>
    <row r="15" spans="2:12" ht="19.5" thickBot="1">
      <c r="B15" s="262" t="s">
        <v>49</v>
      </c>
      <c r="C15" s="263">
        <v>12.57</v>
      </c>
      <c r="D15" s="264" t="s">
        <v>4</v>
      </c>
      <c r="E15" s="265" t="s">
        <v>38</v>
      </c>
      <c r="F15" s="266" t="s">
        <v>36</v>
      </c>
      <c r="G15" s="262">
        <v>25</v>
      </c>
      <c r="H15" s="267">
        <v>1</v>
      </c>
      <c r="I15" s="268">
        <f t="shared" si="0"/>
        <v>25</v>
      </c>
      <c r="J15" s="266" t="s">
        <v>39</v>
      </c>
      <c r="L15" s="248"/>
    </row>
    <row r="16" spans="2:12">
      <c r="B16" s="196" t="s">
        <v>50</v>
      </c>
      <c r="C16" s="248"/>
      <c r="D16" s="248"/>
      <c r="E16" s="248"/>
      <c r="F16" s="248"/>
      <c r="G16" s="248"/>
      <c r="I16" s="248"/>
      <c r="J16" s="248"/>
      <c r="K16" s="248"/>
      <c r="L16" s="248"/>
    </row>
    <row r="17" spans="2:15">
      <c r="B17" s="196" t="s">
        <v>51</v>
      </c>
    </row>
    <row r="18" spans="2:15">
      <c r="I18" s="269" t="s">
        <v>52</v>
      </c>
    </row>
    <row r="19" spans="2:15" ht="19.5" thickBot="1">
      <c r="C19" s="63"/>
      <c r="I19" s="269" t="s">
        <v>53</v>
      </c>
    </row>
    <row r="20" spans="2:15" ht="18" customHeight="1" thickBot="1">
      <c r="B20" s="527" t="s">
        <v>54</v>
      </c>
      <c r="C20" s="528"/>
      <c r="D20" s="528"/>
      <c r="E20" s="528"/>
      <c r="F20" s="528"/>
      <c r="G20" s="529"/>
      <c r="I20" s="270" t="s">
        <v>55</v>
      </c>
      <c r="K20" s="271" t="s">
        <v>56</v>
      </c>
      <c r="L20" s="272" t="s">
        <v>215</v>
      </c>
      <c r="M20" s="69" t="s">
        <v>57</v>
      </c>
      <c r="N20" s="273" t="s">
        <v>58</v>
      </c>
      <c r="O20" s="274">
        <v>0</v>
      </c>
    </row>
    <row r="21" spans="2:15" ht="17.45" customHeight="1" thickBot="1">
      <c r="B21" s="275" t="s">
        <v>0</v>
      </c>
      <c r="C21" s="275">
        <v>1</v>
      </c>
      <c r="D21" s="35">
        <v>0</v>
      </c>
      <c r="E21" s="250" t="s">
        <v>35</v>
      </c>
      <c r="F21" s="276">
        <f t="shared" ref="F21:F28" si="1">C21*D21</f>
        <v>0</v>
      </c>
      <c r="G21" s="250" t="s">
        <v>35</v>
      </c>
      <c r="I21" s="277"/>
      <c r="K21" s="278"/>
      <c r="L21" s="279" t="str">
        <f>IFERROR(L20*I22,"")</f>
        <v/>
      </c>
      <c r="M21" s="280" t="s">
        <v>59</v>
      </c>
      <c r="N21" s="281"/>
      <c r="O21" s="282"/>
    </row>
    <row r="22" spans="2:15" ht="18.600000000000001" customHeight="1" thickBot="1">
      <c r="B22" s="139" t="s">
        <v>1</v>
      </c>
      <c r="C22" s="139">
        <v>1</v>
      </c>
      <c r="D22" s="255">
        <v>0</v>
      </c>
      <c r="E22" s="256" t="s">
        <v>35</v>
      </c>
      <c r="F22" s="283">
        <f t="shared" si="1"/>
        <v>0</v>
      </c>
      <c r="G22" s="256" t="s">
        <v>35</v>
      </c>
      <c r="H22" s="11" t="s">
        <v>60</v>
      </c>
      <c r="I22" s="284" t="s">
        <v>215</v>
      </c>
      <c r="J22" s="11" t="s">
        <v>61</v>
      </c>
      <c r="K22" s="285" t="s">
        <v>62</v>
      </c>
      <c r="L22" s="286" t="str">
        <f>IFERROR(I22*O20,"")</f>
        <v/>
      </c>
      <c r="M22" s="69" t="s">
        <v>59</v>
      </c>
    </row>
    <row r="23" spans="2:15" ht="18.600000000000001" customHeight="1" thickBot="1">
      <c r="B23" s="139" t="s">
        <v>2</v>
      </c>
      <c r="C23" s="139">
        <v>1</v>
      </c>
      <c r="D23" s="255">
        <v>0</v>
      </c>
      <c r="E23" s="256" t="s">
        <v>35</v>
      </c>
      <c r="F23" s="283">
        <f t="shared" si="1"/>
        <v>0</v>
      </c>
      <c r="G23" s="256" t="s">
        <v>35</v>
      </c>
      <c r="I23" s="284" t="s">
        <v>215</v>
      </c>
      <c r="J23" s="11" t="s">
        <v>63</v>
      </c>
    </row>
    <row r="24" spans="2:15" ht="18.600000000000001" customHeight="1">
      <c r="B24" s="139" t="s">
        <v>18</v>
      </c>
      <c r="C24" s="139">
        <v>1</v>
      </c>
      <c r="D24" s="255">
        <v>0</v>
      </c>
      <c r="E24" s="256" t="s">
        <v>38</v>
      </c>
      <c r="F24" s="283">
        <f t="shared" si="1"/>
        <v>0</v>
      </c>
      <c r="G24" s="256" t="s">
        <v>38</v>
      </c>
      <c r="I24" s="269" t="s">
        <v>64</v>
      </c>
    </row>
    <row r="25" spans="2:15" ht="18.600000000000001" customHeight="1">
      <c r="B25" s="139" t="s">
        <v>19</v>
      </c>
      <c r="C25" s="139">
        <v>2.1833999999999998</v>
      </c>
      <c r="D25" s="255">
        <v>0</v>
      </c>
      <c r="E25" s="256" t="s">
        <v>40</v>
      </c>
      <c r="F25" s="283">
        <f t="shared" si="1"/>
        <v>0</v>
      </c>
      <c r="G25" s="256" t="s">
        <v>38</v>
      </c>
      <c r="I25" s="269" t="s">
        <v>65</v>
      </c>
    </row>
    <row r="26" spans="2:15" ht="18.600000000000001" customHeight="1" thickBot="1">
      <c r="B26" s="139" t="s">
        <v>3</v>
      </c>
      <c r="C26" s="139">
        <v>1</v>
      </c>
      <c r="D26" s="255">
        <v>0</v>
      </c>
      <c r="E26" s="256" t="s">
        <v>38</v>
      </c>
      <c r="F26" s="283">
        <f t="shared" si="1"/>
        <v>0</v>
      </c>
      <c r="G26" s="256" t="s">
        <v>38</v>
      </c>
    </row>
    <row r="27" spans="2:15" ht="18.600000000000001" customHeight="1">
      <c r="B27" s="139" t="s">
        <v>20</v>
      </c>
      <c r="C27" s="139">
        <v>1</v>
      </c>
      <c r="D27" s="255">
        <v>0</v>
      </c>
      <c r="E27" s="256" t="s">
        <v>42</v>
      </c>
      <c r="F27" s="283">
        <f t="shared" si="1"/>
        <v>0</v>
      </c>
      <c r="G27" s="256" t="s">
        <v>42</v>
      </c>
      <c r="I27" s="270" t="s">
        <v>66</v>
      </c>
      <c r="K27" s="271" t="s">
        <v>67</v>
      </c>
      <c r="L27" s="272" t="s">
        <v>215</v>
      </c>
      <c r="M27" s="69" t="s">
        <v>57</v>
      </c>
      <c r="N27" s="273" t="s">
        <v>68</v>
      </c>
      <c r="O27" s="274">
        <v>0</v>
      </c>
    </row>
    <row r="28" spans="2:15" ht="18.600000000000001" customHeight="1" thickBot="1">
      <c r="B28" s="139" t="s">
        <v>21</v>
      </c>
      <c r="C28" s="287">
        <v>0.92910000000000004</v>
      </c>
      <c r="D28" s="255">
        <v>0</v>
      </c>
      <c r="E28" s="256" t="s">
        <v>40</v>
      </c>
      <c r="F28" s="283">
        <f t="shared" si="1"/>
        <v>0</v>
      </c>
      <c r="G28" s="256" t="s">
        <v>42</v>
      </c>
      <c r="I28" s="288"/>
      <c r="K28" s="278"/>
      <c r="L28" s="289" t="str">
        <f>IFERROR(L27*I29,"")</f>
        <v/>
      </c>
      <c r="M28" s="280" t="s">
        <v>59</v>
      </c>
      <c r="N28" s="281"/>
      <c r="O28" s="282"/>
    </row>
    <row r="29" spans="2:15" ht="19.149999999999999" customHeight="1" thickBot="1">
      <c r="B29" s="139" t="s">
        <v>9</v>
      </c>
      <c r="C29" s="139">
        <v>1</v>
      </c>
      <c r="D29" s="255">
        <v>0</v>
      </c>
      <c r="E29" s="264" t="s">
        <v>69</v>
      </c>
      <c r="F29" s="290">
        <f>D29*C29</f>
        <v>0</v>
      </c>
      <c r="G29" s="264" t="s">
        <v>69</v>
      </c>
      <c r="H29" s="11" t="s">
        <v>60</v>
      </c>
      <c r="I29" s="291" t="s">
        <v>215</v>
      </c>
      <c r="K29" s="285" t="s">
        <v>62</v>
      </c>
      <c r="L29" s="292" t="str">
        <f>IFERROR(I29*O27,"")</f>
        <v/>
      </c>
      <c r="M29" s="69" t="s">
        <v>59</v>
      </c>
    </row>
    <row r="30" spans="2:15" ht="19.5" thickBot="1"/>
    <row r="31" spans="2:15" ht="19.5" thickBot="1">
      <c r="B31" s="246" t="s">
        <v>70</v>
      </c>
      <c r="C31" s="247" t="s">
        <v>71</v>
      </c>
      <c r="E31" s="293" t="s">
        <v>72</v>
      </c>
      <c r="F31" s="293" t="s">
        <v>73</v>
      </c>
      <c r="G31" s="294" t="s">
        <v>74</v>
      </c>
    </row>
    <row r="32" spans="2:15" ht="18.600000000000001" customHeight="1">
      <c r="B32" s="275" t="s">
        <v>75</v>
      </c>
      <c r="C32" s="295">
        <v>38.9</v>
      </c>
      <c r="D32" s="296" t="s">
        <v>8</v>
      </c>
      <c r="E32" s="297">
        <v>7.0694087403598976E-2</v>
      </c>
      <c r="F32" s="298">
        <f>C32*E32</f>
        <v>2.75</v>
      </c>
      <c r="H32" s="525" t="s">
        <v>76</v>
      </c>
      <c r="I32" s="272" t="s">
        <v>215</v>
      </c>
      <c r="M32" s="248"/>
      <c r="N32" s="248"/>
    </row>
    <row r="33" spans="2:14" ht="19.149999999999999" customHeight="1" thickBot="1">
      <c r="B33" s="139" t="s">
        <v>1</v>
      </c>
      <c r="C33" s="299">
        <v>41.78</v>
      </c>
      <c r="D33" s="256" t="s">
        <v>8</v>
      </c>
      <c r="E33" s="297">
        <v>7.4198180947821921E-2</v>
      </c>
      <c r="F33" s="298">
        <f t="shared" ref="F33:F44" si="2">C33*E33</f>
        <v>3.1</v>
      </c>
      <c r="H33" s="526"/>
      <c r="I33" s="300" t="str">
        <f>IFERROR(I32*I23,"")</f>
        <v/>
      </c>
      <c r="J33" s="11" t="s">
        <v>77</v>
      </c>
      <c r="M33" s="248"/>
      <c r="N33" s="248"/>
    </row>
    <row r="34" spans="2:14" ht="19.5" thickBot="1">
      <c r="B34" s="139" t="s">
        <v>2</v>
      </c>
      <c r="C34" s="299">
        <v>36.49</v>
      </c>
      <c r="D34" s="256" t="s">
        <v>8</v>
      </c>
      <c r="E34" s="297">
        <v>6.8511921074266915E-2</v>
      </c>
      <c r="F34" s="298">
        <f t="shared" si="2"/>
        <v>2.5</v>
      </c>
      <c r="J34" s="248"/>
      <c r="M34" s="248"/>
      <c r="N34" s="248"/>
    </row>
    <row r="35" spans="2:14" ht="18.600000000000001" customHeight="1">
      <c r="B35" s="139" t="s">
        <v>18</v>
      </c>
      <c r="C35" s="299">
        <v>50.08</v>
      </c>
      <c r="D35" s="256" t="s">
        <v>4</v>
      </c>
      <c r="E35" s="297">
        <v>5.9704472843450485E-2</v>
      </c>
      <c r="F35" s="298">
        <f t="shared" si="2"/>
        <v>2.99</v>
      </c>
      <c r="H35" s="525" t="s">
        <v>78</v>
      </c>
      <c r="I35" s="272" t="s">
        <v>215</v>
      </c>
      <c r="M35" s="248"/>
      <c r="N35" s="248"/>
    </row>
    <row r="36" spans="2:14" ht="19.149999999999999" customHeight="1" thickBot="1">
      <c r="B36" s="139" t="s">
        <v>19</v>
      </c>
      <c r="C36" s="299">
        <v>50.08</v>
      </c>
      <c r="D36" s="256" t="s">
        <v>4</v>
      </c>
      <c r="E36" s="297">
        <v>5.9704472843450485E-2</v>
      </c>
      <c r="F36" s="298">
        <f t="shared" si="2"/>
        <v>2.99</v>
      </c>
      <c r="H36" s="526"/>
      <c r="I36" s="300" t="str">
        <f>IFERROR(I35*I29,"")</f>
        <v/>
      </c>
      <c r="J36" s="11" t="s">
        <v>77</v>
      </c>
      <c r="M36" s="248"/>
      <c r="N36" s="248"/>
    </row>
    <row r="37" spans="2:14">
      <c r="B37" s="139" t="s">
        <v>3</v>
      </c>
      <c r="C37" s="299">
        <v>54.7</v>
      </c>
      <c r="D37" s="256" t="s">
        <v>4</v>
      </c>
      <c r="E37" s="297">
        <v>5.1005484460694694E-2</v>
      </c>
      <c r="F37" s="298">
        <f t="shared" si="2"/>
        <v>2.79</v>
      </c>
      <c r="J37" s="248"/>
      <c r="M37" s="248"/>
      <c r="N37" s="248"/>
    </row>
    <row r="38" spans="2:14" ht="19.5" thickBot="1">
      <c r="B38" s="301" t="s">
        <v>20</v>
      </c>
      <c r="C38" s="299">
        <v>45</v>
      </c>
      <c r="D38" s="256" t="s">
        <v>5</v>
      </c>
      <c r="E38" s="302">
        <v>5.0444444444444445E-2</v>
      </c>
      <c r="F38" s="303">
        <f t="shared" si="2"/>
        <v>2.27</v>
      </c>
      <c r="J38" s="248"/>
      <c r="M38" s="248"/>
      <c r="N38" s="248"/>
    </row>
    <row r="39" spans="2:14">
      <c r="B39" s="301" t="s">
        <v>21</v>
      </c>
      <c r="C39" s="299">
        <v>45</v>
      </c>
      <c r="D39" s="256" t="s">
        <v>44</v>
      </c>
      <c r="E39" s="302">
        <v>5.0444444444444445E-2</v>
      </c>
      <c r="F39" s="303">
        <f t="shared" si="2"/>
        <v>2.27</v>
      </c>
      <c r="G39" s="304">
        <v>45750</v>
      </c>
      <c r="H39" s="525" t="s">
        <v>79</v>
      </c>
      <c r="I39" s="272" t="s">
        <v>215</v>
      </c>
      <c r="J39" s="11" t="s">
        <v>80</v>
      </c>
      <c r="M39" s="248"/>
      <c r="N39" s="248"/>
    </row>
    <row r="40" spans="2:14" ht="19.5" thickBot="1">
      <c r="B40" s="139" t="s">
        <v>9</v>
      </c>
      <c r="C40" s="255">
        <v>3.6</v>
      </c>
      <c r="D40" s="256" t="s">
        <v>10</v>
      </c>
      <c r="E40" s="305">
        <v>0.12166666666666666</v>
      </c>
      <c r="F40" s="306">
        <f t="shared" si="2"/>
        <v>0.438</v>
      </c>
      <c r="G40" s="307" t="s">
        <v>81</v>
      </c>
      <c r="H40" s="526"/>
      <c r="I40" s="308" t="str">
        <f>IFERROR(I39*I23,"")</f>
        <v/>
      </c>
      <c r="J40" s="11" t="s">
        <v>36</v>
      </c>
      <c r="M40" s="248"/>
      <c r="N40" s="248"/>
    </row>
    <row r="41" spans="2:14" ht="19.5" thickBot="1">
      <c r="B41" s="139" t="s">
        <v>47</v>
      </c>
      <c r="C41" s="299">
        <v>50.08</v>
      </c>
      <c r="D41" s="256" t="s">
        <v>4</v>
      </c>
      <c r="E41" s="297">
        <v>5.9704472843450485E-2</v>
      </c>
      <c r="F41" s="298">
        <f t="shared" si="2"/>
        <v>2.99</v>
      </c>
      <c r="J41" s="248"/>
      <c r="M41" s="248"/>
      <c r="N41" s="248"/>
    </row>
    <row r="42" spans="2:14">
      <c r="B42" s="139" t="s">
        <v>3</v>
      </c>
      <c r="C42" s="299">
        <v>54.7</v>
      </c>
      <c r="D42" s="256" t="s">
        <v>4</v>
      </c>
      <c r="E42" s="297">
        <v>5.1005484460694694E-2</v>
      </c>
      <c r="F42" s="298">
        <f t="shared" si="2"/>
        <v>2.79</v>
      </c>
      <c r="H42" s="525" t="s">
        <v>82</v>
      </c>
      <c r="I42" s="272" t="s">
        <v>215</v>
      </c>
      <c r="J42" s="11" t="s">
        <v>83</v>
      </c>
    </row>
    <row r="43" spans="2:14" ht="19.5" thickBot="1">
      <c r="B43" s="301" t="s">
        <v>48</v>
      </c>
      <c r="C43" s="299">
        <v>45</v>
      </c>
      <c r="D43" s="256" t="s">
        <v>5</v>
      </c>
      <c r="E43" s="302">
        <v>5.0444444444444445E-2</v>
      </c>
      <c r="F43" s="303">
        <f t="shared" si="2"/>
        <v>2.27</v>
      </c>
      <c r="H43" s="526"/>
      <c r="I43" s="309" t="str">
        <f>IFERROR(I42*I29,"")</f>
        <v/>
      </c>
      <c r="J43" s="11" t="s">
        <v>36</v>
      </c>
    </row>
    <row r="44" spans="2:14" ht="19.5" thickBot="1">
      <c r="B44" s="139" t="s">
        <v>49</v>
      </c>
      <c r="C44" s="310">
        <v>13.21</v>
      </c>
      <c r="D44" s="264" t="s">
        <v>4</v>
      </c>
      <c r="E44" s="305">
        <v>0</v>
      </c>
      <c r="F44" s="298">
        <f t="shared" si="2"/>
        <v>0</v>
      </c>
      <c r="J44" s="248"/>
    </row>
    <row r="45" spans="2:14">
      <c r="B45" s="311" t="s">
        <v>84</v>
      </c>
      <c r="C45" s="248"/>
      <c r="D45" s="248"/>
      <c r="E45" s="248">
        <f>0.438/C40</f>
        <v>0.12166666666666666</v>
      </c>
      <c r="J45" s="248"/>
    </row>
    <row r="46" spans="2:14">
      <c r="J46" s="248"/>
    </row>
    <row r="47" spans="2:14">
      <c r="B47" s="311"/>
      <c r="J47" s="248"/>
    </row>
    <row r="48" spans="2:14">
      <c r="B48" s="248"/>
      <c r="C48" s="248"/>
      <c r="D48" s="248"/>
      <c r="E48" s="248"/>
      <c r="F48" s="248"/>
      <c r="G48" s="248"/>
      <c r="H48" s="248"/>
      <c r="I48" s="248"/>
      <c r="J48" s="248"/>
      <c r="K48" s="248"/>
    </row>
    <row r="49" spans="2:11">
      <c r="B49" s="248"/>
      <c r="C49" s="248"/>
      <c r="D49" s="248"/>
      <c r="E49" s="248"/>
      <c r="F49" s="248"/>
      <c r="G49" s="248"/>
      <c r="H49" s="248"/>
      <c r="I49" s="248"/>
      <c r="J49" s="248"/>
      <c r="K49" s="248"/>
    </row>
    <row r="50" spans="2:11">
      <c r="B50" s="248"/>
      <c r="C50" s="248"/>
      <c r="D50" s="248"/>
      <c r="E50" s="248"/>
      <c r="F50" s="248"/>
      <c r="G50" s="248"/>
      <c r="H50" s="248"/>
      <c r="I50" s="248"/>
      <c r="J50" s="248"/>
      <c r="K50" s="248"/>
    </row>
    <row r="51" spans="2:11">
      <c r="B51" s="248"/>
      <c r="C51" s="248"/>
      <c r="D51" s="248"/>
      <c r="E51" s="248"/>
      <c r="F51" s="248"/>
      <c r="G51" s="248"/>
      <c r="H51" s="248"/>
      <c r="I51" s="248"/>
      <c r="J51" s="248"/>
      <c r="K51" s="248"/>
    </row>
    <row r="52" spans="2:11">
      <c r="B52" s="248"/>
      <c r="C52" s="248"/>
      <c r="D52" s="248"/>
      <c r="E52" s="248"/>
      <c r="F52" s="248"/>
      <c r="G52" s="248"/>
      <c r="H52" s="248"/>
      <c r="I52" s="248"/>
      <c r="J52" s="248"/>
      <c r="K52" s="248"/>
    </row>
    <row r="53" spans="2:11">
      <c r="B53" s="248"/>
      <c r="C53" s="248"/>
      <c r="D53" s="248"/>
      <c r="E53" s="248"/>
      <c r="F53" s="248"/>
      <c r="G53" s="248"/>
      <c r="H53" s="248"/>
      <c r="I53" s="248"/>
      <c r="J53" s="248"/>
      <c r="K53" s="248"/>
    </row>
    <row r="54" spans="2:11">
      <c r="B54" s="248"/>
      <c r="C54" s="248"/>
      <c r="D54" s="248"/>
      <c r="E54" s="248"/>
      <c r="F54" s="248"/>
      <c r="G54" s="248"/>
      <c r="H54" s="248"/>
      <c r="I54" s="248"/>
      <c r="J54" s="248"/>
      <c r="K54" s="248"/>
    </row>
    <row r="55" spans="2:11">
      <c r="B55" s="248"/>
      <c r="C55" s="248"/>
      <c r="D55" s="248"/>
      <c r="E55" s="248"/>
      <c r="F55" s="248"/>
      <c r="G55" s="248"/>
      <c r="H55" s="248"/>
      <c r="I55" s="248"/>
      <c r="J55" s="248"/>
      <c r="K55" s="248"/>
    </row>
    <row r="56" spans="2:11">
      <c r="B56" s="248"/>
      <c r="C56" s="248"/>
      <c r="D56" s="248"/>
      <c r="E56" s="248"/>
      <c r="F56" s="248"/>
      <c r="G56" s="248"/>
      <c r="H56" s="248"/>
      <c r="I56" s="248"/>
      <c r="J56" s="248"/>
      <c r="K56" s="248"/>
    </row>
    <row r="57" spans="2:11">
      <c r="B57" s="248"/>
      <c r="C57" s="248"/>
      <c r="D57" s="248"/>
      <c r="E57" s="248"/>
      <c r="F57" s="248"/>
      <c r="G57" s="248"/>
      <c r="H57" s="248"/>
      <c r="I57" s="248"/>
      <c r="J57" s="248"/>
      <c r="K57" s="248"/>
    </row>
    <row r="58" spans="2:11">
      <c r="B58" s="248"/>
      <c r="C58" s="248"/>
      <c r="D58" s="248"/>
      <c r="E58" s="248"/>
      <c r="F58" s="248"/>
      <c r="G58" s="248"/>
      <c r="H58" s="248"/>
      <c r="I58" s="248"/>
      <c r="J58" s="248"/>
      <c r="K58" s="248"/>
    </row>
    <row r="59" spans="2:11">
      <c r="B59" s="248"/>
      <c r="C59" s="248"/>
      <c r="D59" s="248"/>
      <c r="E59" s="248"/>
      <c r="F59" s="248"/>
      <c r="G59" s="248"/>
      <c r="H59" s="248"/>
      <c r="I59" s="248"/>
      <c r="J59" s="248"/>
      <c r="K59" s="248"/>
    </row>
    <row r="60" spans="2:11">
      <c r="B60" s="248"/>
      <c r="C60" s="248"/>
      <c r="D60" s="248"/>
      <c r="E60" s="248"/>
      <c r="F60" s="248"/>
      <c r="G60" s="248"/>
      <c r="H60" s="248"/>
      <c r="I60" s="248"/>
      <c r="J60" s="248"/>
      <c r="K60" s="248"/>
    </row>
    <row r="61" spans="2:11">
      <c r="B61" s="248"/>
      <c r="C61" s="248"/>
      <c r="D61" s="248"/>
      <c r="E61" s="248"/>
      <c r="F61" s="248"/>
      <c r="G61" s="248"/>
      <c r="H61" s="248"/>
      <c r="I61" s="248"/>
      <c r="J61" s="248"/>
      <c r="K61" s="248"/>
    </row>
    <row r="80" spans="5:5">
      <c r="E80" s="248"/>
    </row>
    <row r="81" spans="2:15">
      <c r="E81" s="248"/>
    </row>
    <row r="82" spans="2:15">
      <c r="E82" s="248"/>
    </row>
    <row r="83" spans="2:15">
      <c r="E83" s="248"/>
    </row>
    <row r="84" spans="2:15" s="248" customFormat="1">
      <c r="B84" s="11"/>
      <c r="C84" s="11"/>
      <c r="D84" s="11"/>
      <c r="F84" s="11"/>
      <c r="G84" s="11"/>
      <c r="H84" s="11"/>
      <c r="I84" s="11"/>
      <c r="J84" s="11"/>
      <c r="K84" s="11"/>
      <c r="L84" s="11"/>
      <c r="M84" s="11"/>
      <c r="N84" s="11"/>
      <c r="O84" s="11"/>
    </row>
    <row r="85" spans="2:15" s="248" customFormat="1">
      <c r="B85" s="11"/>
      <c r="C85" s="11"/>
      <c r="D85" s="11"/>
      <c r="F85" s="11"/>
      <c r="G85" s="11"/>
      <c r="H85" s="11"/>
      <c r="I85" s="11"/>
      <c r="J85" s="11"/>
      <c r="K85" s="11"/>
      <c r="L85" s="11"/>
      <c r="M85" s="11"/>
      <c r="N85" s="11"/>
      <c r="O85" s="11"/>
    </row>
    <row r="86" spans="2:15" s="248" customFormat="1">
      <c r="B86" s="11"/>
      <c r="C86" s="11"/>
      <c r="D86" s="11"/>
    </row>
    <row r="87" spans="2:15" s="248" customFormat="1">
      <c r="B87" s="11"/>
      <c r="C87" s="11"/>
      <c r="D87" s="11"/>
      <c r="E87" s="11"/>
    </row>
    <row r="88" spans="2:15" s="248" customFormat="1">
      <c r="B88" s="11"/>
      <c r="C88" s="11"/>
      <c r="D88" s="11"/>
      <c r="E88" s="11"/>
    </row>
    <row r="89" spans="2:15" s="248" customFormat="1">
      <c r="B89" s="11"/>
      <c r="C89" s="11"/>
      <c r="D89" s="11"/>
      <c r="E89" s="11"/>
      <c r="F89" s="11"/>
    </row>
    <row r="90" spans="2:15" s="248" customFormat="1">
      <c r="B90" s="11"/>
      <c r="C90" s="11"/>
      <c r="D90" s="11"/>
      <c r="E90" s="11"/>
      <c r="F90" s="11"/>
    </row>
    <row r="91" spans="2:15">
      <c r="G91" s="248"/>
      <c r="H91" s="248"/>
      <c r="I91" s="248"/>
    </row>
    <row r="92" spans="2:15">
      <c r="G92" s="248"/>
      <c r="H92" s="248"/>
      <c r="I92" s="248"/>
    </row>
  </sheetData>
  <mergeCells count="7">
    <mergeCell ref="G2:J2"/>
    <mergeCell ref="H32:H33"/>
    <mergeCell ref="H35:H36"/>
    <mergeCell ref="H39:H40"/>
    <mergeCell ref="H42:H43"/>
    <mergeCell ref="B20:G20"/>
    <mergeCell ref="B2:F2"/>
  </mergeCells>
  <phoneticPr fontId="3"/>
  <printOptions horizontalCentered="1"/>
  <pageMargins left="0.70866141732283472" right="0.70866141732283472" top="0.74803149606299213" bottom="0.74803149606299213" header="0.31496062992125984" footer="0.31496062992125984"/>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B459-A76A-460A-9E4A-A837927042D9}">
  <sheetPr>
    <pageSetUpPr fitToPage="1"/>
  </sheetPr>
  <dimension ref="B1:V26"/>
  <sheetViews>
    <sheetView zoomScaleNormal="100" workbookViewId="0"/>
  </sheetViews>
  <sheetFormatPr defaultRowHeight="18.75"/>
  <cols>
    <col min="1" max="16384" width="9" style="312"/>
  </cols>
  <sheetData>
    <row r="1" spans="2:22" ht="19.5" thickBot="1"/>
    <row r="2" spans="2:22" ht="19.5" thickBot="1">
      <c r="B2" s="539" t="s">
        <v>155</v>
      </c>
      <c r="C2" s="540"/>
      <c r="D2" s="540"/>
      <c r="E2" s="540"/>
      <c r="F2" s="541"/>
    </row>
    <row r="3" spans="2:22" ht="19.5" thickBot="1">
      <c r="B3" s="313"/>
      <c r="C3" s="314"/>
      <c r="D3" s="314"/>
      <c r="E3" s="314"/>
      <c r="F3" s="315"/>
    </row>
    <row r="4" spans="2:22" ht="19.5" thickBot="1">
      <c r="B4" s="316"/>
      <c r="C4" s="542" t="s">
        <v>154</v>
      </c>
      <c r="D4" s="543"/>
      <c r="E4" s="544"/>
      <c r="F4" s="317"/>
      <c r="N4" s="530" t="s">
        <v>156</v>
      </c>
      <c r="O4" s="531"/>
      <c r="P4" s="531"/>
      <c r="Q4" s="531"/>
      <c r="R4" s="531"/>
      <c r="S4" s="531"/>
      <c r="T4" s="531"/>
      <c r="U4" s="531"/>
      <c r="V4" s="532"/>
    </row>
    <row r="5" spans="2:22" ht="19.5" thickBot="1">
      <c r="B5" s="316"/>
      <c r="C5" s="533" t="s">
        <v>165</v>
      </c>
      <c r="D5" s="534"/>
      <c r="E5" s="535"/>
      <c r="F5" s="317"/>
      <c r="N5" s="318"/>
      <c r="O5" s="319"/>
      <c r="P5" s="319"/>
      <c r="Q5" s="319"/>
      <c r="R5" s="319"/>
      <c r="S5" s="319"/>
      <c r="T5" s="319"/>
      <c r="U5" s="319"/>
      <c r="V5" s="320"/>
    </row>
    <row r="6" spans="2:22" ht="19.5" thickBot="1">
      <c r="B6" s="316"/>
      <c r="C6" s="536"/>
      <c r="D6" s="537"/>
      <c r="E6" s="538"/>
      <c r="F6" s="317"/>
      <c r="N6" s="321"/>
      <c r="S6" s="551" t="s">
        <v>183</v>
      </c>
      <c r="T6" s="552"/>
      <c r="U6" s="553"/>
      <c r="V6" s="322"/>
    </row>
    <row r="7" spans="2:22" ht="19.5" thickBot="1">
      <c r="B7" s="316"/>
      <c r="C7" s="323"/>
      <c r="F7" s="317"/>
      <c r="H7" s="530" t="s">
        <v>156</v>
      </c>
      <c r="I7" s="531"/>
      <c r="J7" s="531"/>
      <c r="K7" s="531"/>
      <c r="L7" s="532"/>
      <c r="N7" s="321"/>
      <c r="O7" s="324"/>
      <c r="P7" s="324"/>
      <c r="Q7" s="324"/>
      <c r="S7" s="545" t="s">
        <v>184</v>
      </c>
      <c r="T7" s="546"/>
      <c r="U7" s="547"/>
      <c r="V7" s="322"/>
    </row>
    <row r="8" spans="2:22" ht="19.5" thickBot="1">
      <c r="B8" s="316"/>
      <c r="F8" s="317"/>
      <c r="H8" s="318"/>
      <c r="I8" s="319"/>
      <c r="J8" s="319"/>
      <c r="K8" s="319"/>
      <c r="L8" s="320"/>
      <c r="N8" s="321"/>
      <c r="O8" s="324"/>
      <c r="P8" s="324"/>
      <c r="Q8" s="324"/>
      <c r="S8" s="548"/>
      <c r="T8" s="549"/>
      <c r="U8" s="550"/>
      <c r="V8" s="322"/>
    </row>
    <row r="9" spans="2:22" ht="19.5" thickBot="1">
      <c r="B9" s="316"/>
      <c r="C9" s="542" t="s">
        <v>189</v>
      </c>
      <c r="D9" s="543"/>
      <c r="E9" s="544"/>
      <c r="F9" s="317"/>
      <c r="H9" s="321"/>
      <c r="I9" s="554" t="s">
        <v>190</v>
      </c>
      <c r="J9" s="555"/>
      <c r="K9" s="556"/>
      <c r="L9" s="322"/>
      <c r="N9" s="321"/>
      <c r="O9" s="325"/>
      <c r="P9" s="325"/>
      <c r="Q9" s="325"/>
      <c r="V9" s="322"/>
    </row>
    <row r="10" spans="2:22" ht="18.75" customHeight="1" thickBot="1">
      <c r="B10" s="316"/>
      <c r="C10" s="326" t="s">
        <v>157</v>
      </c>
      <c r="E10" s="327"/>
      <c r="F10" s="317"/>
      <c r="H10" s="321"/>
      <c r="I10" s="326" t="s">
        <v>158</v>
      </c>
      <c r="K10" s="327"/>
      <c r="L10" s="322"/>
      <c r="N10" s="321"/>
      <c r="O10" s="560" t="s">
        <v>237</v>
      </c>
      <c r="P10" s="561"/>
      <c r="Q10" s="562"/>
      <c r="S10" s="551" t="s">
        <v>181</v>
      </c>
      <c r="T10" s="552"/>
      <c r="U10" s="553"/>
      <c r="V10" s="322"/>
    </row>
    <row r="11" spans="2:22" ht="19.5" thickBot="1">
      <c r="B11" s="316"/>
      <c r="C11" s="328" t="s">
        <v>166</v>
      </c>
      <c r="D11" s="329"/>
      <c r="E11" s="330"/>
      <c r="F11" s="317"/>
      <c r="H11" s="321"/>
      <c r="I11" s="328" t="s">
        <v>167</v>
      </c>
      <c r="J11" s="329"/>
      <c r="K11" s="330"/>
      <c r="L11" s="322"/>
      <c r="N11" s="321"/>
      <c r="O11" s="545" t="s">
        <v>238</v>
      </c>
      <c r="P11" s="546"/>
      <c r="Q11" s="547"/>
      <c r="S11" s="545" t="s">
        <v>185</v>
      </c>
      <c r="T11" s="546"/>
      <c r="U11" s="547"/>
      <c r="V11" s="322"/>
    </row>
    <row r="12" spans="2:22" ht="19.5" thickBot="1">
      <c r="B12" s="331"/>
      <c r="C12" s="332"/>
      <c r="D12" s="332"/>
      <c r="E12" s="332"/>
      <c r="F12" s="333"/>
      <c r="H12" s="321"/>
      <c r="L12" s="322"/>
      <c r="N12" s="321"/>
      <c r="O12" s="548"/>
      <c r="P12" s="549"/>
      <c r="Q12" s="550"/>
      <c r="S12" s="548"/>
      <c r="T12" s="549"/>
      <c r="U12" s="550"/>
      <c r="V12" s="322"/>
    </row>
    <row r="13" spans="2:22" ht="19.5" customHeight="1" thickBot="1">
      <c r="H13" s="321"/>
      <c r="L13" s="322"/>
      <c r="N13" s="321"/>
      <c r="V13" s="322"/>
    </row>
    <row r="14" spans="2:22" ht="19.5" thickBot="1">
      <c r="B14" s="334"/>
      <c r="C14" s="563" t="s">
        <v>162</v>
      </c>
      <c r="D14" s="563"/>
      <c r="H14" s="321"/>
      <c r="I14" s="554" t="s">
        <v>161</v>
      </c>
      <c r="J14" s="555"/>
      <c r="K14" s="556"/>
      <c r="L14" s="322"/>
      <c r="N14" s="321"/>
      <c r="O14" s="557" t="s">
        <v>216</v>
      </c>
      <c r="P14" s="558"/>
      <c r="Q14" s="559"/>
      <c r="S14" s="551" t="s">
        <v>186</v>
      </c>
      <c r="T14" s="552"/>
      <c r="U14" s="553"/>
      <c r="V14" s="322"/>
    </row>
    <row r="15" spans="2:22">
      <c r="B15" s="335"/>
      <c r="C15" s="563"/>
      <c r="D15" s="563"/>
      <c r="H15" s="321"/>
      <c r="I15" s="545" t="s">
        <v>188</v>
      </c>
      <c r="J15" s="534"/>
      <c r="K15" s="535"/>
      <c r="L15" s="322"/>
      <c r="N15" s="321"/>
      <c r="O15" s="326" t="s">
        <v>159</v>
      </c>
      <c r="Q15" s="327"/>
      <c r="S15" s="545" t="s">
        <v>187</v>
      </c>
      <c r="T15" s="546"/>
      <c r="U15" s="547"/>
      <c r="V15" s="322"/>
    </row>
    <row r="16" spans="2:22" ht="19.5" thickBot="1">
      <c r="B16" s="334"/>
      <c r="C16" s="563" t="s">
        <v>163</v>
      </c>
      <c r="D16" s="563"/>
      <c r="H16" s="321"/>
      <c r="I16" s="536"/>
      <c r="J16" s="537"/>
      <c r="K16" s="538"/>
      <c r="L16" s="322"/>
      <c r="N16" s="321"/>
      <c r="O16" s="328" t="s">
        <v>160</v>
      </c>
      <c r="P16" s="329"/>
      <c r="Q16" s="330"/>
      <c r="S16" s="548"/>
      <c r="T16" s="549"/>
      <c r="U16" s="550"/>
      <c r="V16" s="322"/>
    </row>
    <row r="17" spans="2:22" ht="19.5" thickBot="1">
      <c r="B17" s="335"/>
      <c r="C17" s="563"/>
      <c r="D17" s="563"/>
      <c r="H17" s="321"/>
      <c r="L17" s="322"/>
      <c r="N17" s="321"/>
      <c r="V17" s="322"/>
    </row>
    <row r="18" spans="2:22">
      <c r="B18" s="334"/>
      <c r="C18" s="563" t="s">
        <v>164</v>
      </c>
      <c r="D18" s="563"/>
      <c r="H18" s="319"/>
      <c r="I18" s="319"/>
      <c r="J18" s="319"/>
      <c r="K18" s="319"/>
      <c r="L18" s="319"/>
      <c r="N18" s="319"/>
      <c r="O18" s="319"/>
      <c r="P18" s="319"/>
      <c r="Q18" s="319"/>
      <c r="R18" s="319"/>
      <c r="S18" s="319"/>
      <c r="T18" s="319"/>
      <c r="U18" s="319"/>
      <c r="V18" s="319"/>
    </row>
    <row r="19" spans="2:22">
      <c r="B19" s="335"/>
      <c r="C19" s="563"/>
      <c r="D19" s="563"/>
    </row>
    <row r="25" spans="2:22" ht="18.75" customHeight="1">
      <c r="I25" s="336"/>
      <c r="J25" s="336"/>
      <c r="K25" s="336"/>
    </row>
    <row r="26" spans="2:22">
      <c r="I26" s="336"/>
      <c r="J26" s="336"/>
      <c r="K26" s="336"/>
    </row>
  </sheetData>
  <mergeCells count="21">
    <mergeCell ref="S15:U16"/>
    <mergeCell ref="S11:U12"/>
    <mergeCell ref="S10:U10"/>
    <mergeCell ref="S14:U14"/>
    <mergeCell ref="C18:D19"/>
    <mergeCell ref="I15:K16"/>
    <mergeCell ref="C16:D17"/>
    <mergeCell ref="C9:E9"/>
    <mergeCell ref="I9:K9"/>
    <mergeCell ref="I14:K14"/>
    <mergeCell ref="O14:Q14"/>
    <mergeCell ref="O11:Q12"/>
    <mergeCell ref="O10:Q10"/>
    <mergeCell ref="C14:D15"/>
    <mergeCell ref="N4:V4"/>
    <mergeCell ref="C5:E6"/>
    <mergeCell ref="B2:F2"/>
    <mergeCell ref="H7:L7"/>
    <mergeCell ref="C4:E4"/>
    <mergeCell ref="S7:U8"/>
    <mergeCell ref="S6:U6"/>
  </mergeCells>
  <phoneticPr fontId="3"/>
  <printOptions horizontalCentered="1"/>
  <pageMargins left="0.70866141732283472" right="0.70866141732283472" top="0.74803149606299213" bottom="0.74803149606299213" header="0.31496062992125984" footer="0.31496062992125984"/>
  <pageSetup paperSize="9"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722AB-12E2-4ECE-BB25-0B8BB2DADB2D}">
  <dimension ref="B2:E11"/>
  <sheetViews>
    <sheetView zoomScaleNormal="100" zoomScaleSheetLayoutView="100" workbookViewId="0">
      <pane xSplit="1" ySplit="2" topLeftCell="B3" activePane="bottomRight" state="frozen"/>
      <selection activeCell="P24" sqref="P24"/>
      <selection pane="topRight" activeCell="P24" sqref="P24"/>
      <selection pane="bottomLeft" activeCell="P24" sqref="P24"/>
      <selection pane="bottomRight"/>
    </sheetView>
  </sheetViews>
  <sheetFormatPr defaultColWidth="8.75" defaultRowHeight="16.5"/>
  <cols>
    <col min="1" max="1" width="4.625" style="340" customWidth="1"/>
    <col min="2" max="2" width="16.25" style="345" customWidth="1"/>
    <col min="3" max="3" width="30.625" style="346" customWidth="1"/>
    <col min="4" max="5" width="30.625" style="340" customWidth="1"/>
    <col min="6" max="6" width="4.625" style="340" customWidth="1"/>
    <col min="7" max="16384" width="8.75" style="340"/>
  </cols>
  <sheetData>
    <row r="2" spans="2:5">
      <c r="B2" s="337" t="s">
        <v>180</v>
      </c>
      <c r="C2" s="338" t="s">
        <v>181</v>
      </c>
      <c r="D2" s="339" t="s">
        <v>182</v>
      </c>
      <c r="E2" s="339" t="s">
        <v>150</v>
      </c>
    </row>
    <row r="3" spans="2:5" ht="30" customHeight="1">
      <c r="B3" s="341"/>
      <c r="C3" s="342"/>
      <c r="D3" s="343"/>
      <c r="E3" s="343"/>
    </row>
    <row r="4" spans="2:5" ht="30" customHeight="1">
      <c r="B4" s="341"/>
      <c r="C4" s="342"/>
      <c r="D4" s="343"/>
      <c r="E4" s="343"/>
    </row>
    <row r="5" spans="2:5" ht="30" customHeight="1">
      <c r="B5" s="341"/>
      <c r="C5" s="344"/>
      <c r="D5" s="343"/>
      <c r="E5" s="343"/>
    </row>
    <row r="6" spans="2:5" ht="30" customHeight="1">
      <c r="B6" s="341"/>
      <c r="C6" s="342"/>
      <c r="D6" s="343"/>
      <c r="E6" s="343"/>
    </row>
    <row r="7" spans="2:5" ht="30" customHeight="1">
      <c r="B7" s="341"/>
      <c r="C7" s="342"/>
      <c r="D7" s="343"/>
      <c r="E7" s="343"/>
    </row>
    <row r="8" spans="2:5" ht="30" customHeight="1">
      <c r="B8" s="341"/>
      <c r="C8" s="342"/>
      <c r="D8" s="343"/>
      <c r="E8" s="343"/>
    </row>
    <row r="9" spans="2:5" ht="30" customHeight="1">
      <c r="B9" s="341"/>
      <c r="C9" s="342"/>
      <c r="D9" s="343"/>
      <c r="E9" s="343"/>
    </row>
    <row r="10" spans="2:5" ht="30" customHeight="1">
      <c r="B10" s="341"/>
      <c r="C10" s="342"/>
      <c r="D10" s="343"/>
      <c r="E10" s="343"/>
    </row>
    <row r="11" spans="2:5" ht="30" customHeight="1">
      <c r="B11" s="341"/>
      <c r="C11" s="342"/>
      <c r="D11" s="343"/>
      <c r="E11" s="343"/>
    </row>
  </sheetData>
  <phoneticPr fontId="3"/>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C8710-2EB7-4FE3-8FCE-13BC87344F32}">
  <dimension ref="B2:H11"/>
  <sheetViews>
    <sheetView zoomScaleNormal="100" zoomScaleSheetLayoutView="100" workbookViewId="0">
      <pane xSplit="1" ySplit="2" topLeftCell="B3" activePane="bottomRight" state="frozen"/>
      <selection activeCell="P24" sqref="P24"/>
      <selection pane="topRight" activeCell="P24" sqref="P24"/>
      <selection pane="bottomLeft" activeCell="P24" sqref="P24"/>
      <selection pane="bottomRight" activeCell="E8" sqref="E8"/>
    </sheetView>
  </sheetViews>
  <sheetFormatPr defaultColWidth="8.75" defaultRowHeight="16.5"/>
  <cols>
    <col min="1" max="1" width="4.625" style="340" customWidth="1"/>
    <col min="2" max="2" width="16.25" style="345" customWidth="1"/>
    <col min="3" max="3" width="16.25" style="346" customWidth="1"/>
    <col min="4" max="4" width="10.75" style="340" customWidth="1"/>
    <col min="5" max="5" width="61.625" style="340" customWidth="1"/>
    <col min="6" max="6" width="4.625" style="340" customWidth="1"/>
    <col min="7" max="16384" width="8.75" style="340"/>
  </cols>
  <sheetData>
    <row r="2" spans="2:8">
      <c r="B2" s="337" t="s">
        <v>16</v>
      </c>
      <c r="C2" s="338" t="s">
        <v>12</v>
      </c>
      <c r="D2" s="339" t="s">
        <v>13</v>
      </c>
      <c r="E2" s="339" t="s">
        <v>14</v>
      </c>
    </row>
    <row r="3" spans="2:8" ht="30" customHeight="1">
      <c r="B3" s="341">
        <v>45881</v>
      </c>
      <c r="C3" s="342">
        <v>0.3</v>
      </c>
      <c r="D3" s="343" t="s">
        <v>289</v>
      </c>
      <c r="E3" s="343" t="s">
        <v>290</v>
      </c>
    </row>
    <row r="4" spans="2:8" ht="30" customHeight="1">
      <c r="B4" s="341">
        <v>45895</v>
      </c>
      <c r="C4" s="342">
        <v>0.4</v>
      </c>
      <c r="D4" s="343" t="s">
        <v>289</v>
      </c>
      <c r="E4" s="343" t="s">
        <v>291</v>
      </c>
    </row>
    <row r="5" spans="2:8" ht="30" customHeight="1">
      <c r="B5" s="341">
        <v>45908</v>
      </c>
      <c r="C5" s="344">
        <v>0.5</v>
      </c>
      <c r="D5" s="343" t="s">
        <v>289</v>
      </c>
      <c r="E5" s="343" t="s">
        <v>292</v>
      </c>
    </row>
    <row r="6" spans="2:8" ht="30" customHeight="1">
      <c r="B6" s="341">
        <v>45916</v>
      </c>
      <c r="C6" s="342">
        <v>0.6</v>
      </c>
      <c r="D6" s="343" t="s">
        <v>289</v>
      </c>
      <c r="E6" s="343" t="s">
        <v>293</v>
      </c>
    </row>
    <row r="7" spans="2:8" ht="30" customHeight="1">
      <c r="B7" s="341">
        <v>45958</v>
      </c>
      <c r="C7" s="342">
        <v>0.7</v>
      </c>
      <c r="D7" s="343" t="s">
        <v>295</v>
      </c>
      <c r="E7" s="343" t="s">
        <v>296</v>
      </c>
    </row>
    <row r="8" spans="2:8" ht="33">
      <c r="B8" s="341">
        <v>45968</v>
      </c>
      <c r="C8" s="342">
        <v>1.1000000000000001</v>
      </c>
      <c r="D8" s="343" t="s">
        <v>299</v>
      </c>
      <c r="E8" s="348" t="s">
        <v>301</v>
      </c>
      <c r="H8" s="59"/>
    </row>
    <row r="9" spans="2:8" ht="30" customHeight="1">
      <c r="B9" s="341"/>
      <c r="C9" s="342"/>
      <c r="D9" s="343"/>
      <c r="E9" s="343"/>
      <c r="H9" s="59" t="s">
        <v>300</v>
      </c>
    </row>
    <row r="10" spans="2:8" ht="30" customHeight="1">
      <c r="B10" s="341"/>
      <c r="C10" s="342"/>
      <c r="D10" s="343"/>
      <c r="E10" s="343"/>
    </row>
    <row r="11" spans="2:8" ht="30" customHeight="1">
      <c r="B11" s="341"/>
      <c r="C11" s="342"/>
      <c r="D11" s="343"/>
      <c r="E11" s="343"/>
    </row>
  </sheetData>
  <phoneticPr fontId="3"/>
  <printOptions horizontalCentered="1"/>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 フローチャート</vt:lpstr>
      <vt:lpstr>2 算定シート</vt:lpstr>
      <vt:lpstr>2 算定シート (裏)</vt:lpstr>
      <vt:lpstr>3 燃料データ</vt:lpstr>
      <vt:lpstr>4 手順と記号の説明</vt:lpstr>
      <vt:lpstr>参考　燃料データ　ボイラーより</vt:lpstr>
      <vt:lpstr>シート構成</vt:lpstr>
      <vt:lpstr>課題or質問</vt:lpstr>
      <vt:lpstr>改訂日</vt:lpstr>
      <vt:lpstr>'1 フローチャート'!Print_Area</vt:lpstr>
      <vt:lpstr>'2 算定シート'!Print_Area</vt:lpstr>
      <vt:lpstr>燃料data</vt:lpstr>
      <vt:lpstr>燃料data2</vt:lpstr>
      <vt:lpstr>燃料単価data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PC-CHOSA27</cp:lastModifiedBy>
  <cp:lastPrinted>2025-10-28T04:13:37Z</cp:lastPrinted>
  <dcterms:created xsi:type="dcterms:W3CDTF">2015-06-05T18:19:34Z</dcterms:created>
  <dcterms:modified xsi:type="dcterms:W3CDTF">2025-11-11T06:47:06Z</dcterms:modified>
</cp:coreProperties>
</file>